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Rozpočet_2011 " sheetId="1" r:id="rId1"/>
    <sheet name="Rozpočet+ čerpanie_2011" sheetId="2" r:id="rId2"/>
    <sheet name="Rozpočet_2012" sheetId="3" r:id="rId3"/>
    <sheet name="Rozpočet+ čerpanie_2012" sheetId="4" r:id="rId4"/>
    <sheet name="Rozpočet_2013" sheetId="5" r:id="rId5"/>
  </sheets>
  <definedNames>
    <definedName name="_xlnm.Print_Titles" localSheetId="1">'Rozpočet+ čerpanie_2011'!$1:$3</definedName>
  </definedNames>
  <calcPr fullCalcOnLoad="1"/>
</workbook>
</file>

<file path=xl/comments1.xml><?xml version="1.0" encoding="utf-8"?>
<comments xmlns="http://schemas.openxmlformats.org/spreadsheetml/2006/main">
  <authors>
    <author>39862</author>
  </authors>
  <commentList>
    <comment ref="B16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Gajdušek : výsledky v papierovej forme za každý region pre všetky kluby</t>
        </r>
      </text>
    </commen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telefóny, poštovné, cestovné</t>
        </r>
      </text>
    </commen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telefony, poštovné, cestovné ap.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Objednávka pre rok 2012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Objednávka pre rok 2012</t>
        </r>
      </text>
    </comment>
  </commentList>
</comments>
</file>

<file path=xl/comments2.xml><?xml version="1.0" encoding="utf-8"?>
<comments xmlns="http://schemas.openxmlformats.org/spreadsheetml/2006/main">
  <authors>
    <author>39862</author>
  </authors>
  <commentList>
    <comment ref="C6" authorId="0">
      <text>
        <r>
          <rPr>
            <b/>
            <sz val="9"/>
            <color indexed="8"/>
            <rFont val="Times New Roman"/>
            <family val="1"/>
          </rPr>
          <t xml:space="preserve">a:
</t>
        </r>
        <r>
          <rPr>
            <sz val="9"/>
            <color indexed="8"/>
            <rFont val="Times New Roman"/>
            <family val="1"/>
          </rPr>
          <t>Oprava platba členske sz zo 163 na 165 členov
-----Postúpené užívateľom Michal Gajdusek/39862/all</t>
        </r>
      </text>
    </commen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Gajdušek : výsledky v papierovej forme za každý region pre všetky kluby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telefóny, poštovné, cestovné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telefony, poštovné, cestovné ap.</t>
        </r>
      </text>
    </comment>
    <comment ref="B24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Objednávka pre rok 2012</t>
        </r>
      </text>
    </comment>
    <comment ref="B25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Objednávka pre rok 2012</t>
        </r>
      </text>
    </comment>
    <comment ref="B26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Objednávka pre rok 2012</t>
        </r>
      </text>
    </comment>
    <comment ref="B27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Objednávka pre rok 2012</t>
        </r>
      </text>
    </comment>
    <comment ref="B28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Objednávka pre rok 2012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Objednávka pre rok 2012</t>
        </r>
      </text>
    </comment>
    <comment ref="B30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Objednávka pre rok 2012</t>
        </r>
      </text>
    </comment>
  </commentList>
</comments>
</file>

<file path=xl/comments3.xml><?xml version="1.0" encoding="utf-8"?>
<comments xmlns="http://schemas.openxmlformats.org/spreadsheetml/2006/main">
  <authors>
    <author>39862</author>
  </authors>
  <commentLis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Gajdušek : výsledky v papierovej forme za každý region pre všetky kluby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telefóny, poštovné, cestovné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telefony, poštovné, cestovné ap.</t>
        </r>
      </text>
    </comment>
    <comment ref="B28" authorId="0">
      <text>
        <r>
          <rPr>
            <b/>
            <sz val="8"/>
            <color indexed="8"/>
            <rFont val="Times New Roman"/>
            <family val="1"/>
          </rPr>
          <t>barba:
cca o</t>
        </r>
        <r>
          <rPr>
            <sz val="8"/>
            <color indexed="8"/>
            <rFont val="Times New Roman"/>
            <family val="1"/>
          </rPr>
          <t>bjednávka pre rok 2013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2013</t>
        </r>
      </text>
    </comment>
    <comment ref="B30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2013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>barba:
cca o</t>
        </r>
        <r>
          <rPr>
            <sz val="8"/>
            <color indexed="8"/>
            <rFont val="Times New Roman"/>
            <family val="1"/>
          </rPr>
          <t>bjednávka pre rok 2013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2013</t>
        </r>
      </text>
    </comment>
    <comment ref="B33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2013</t>
        </r>
      </text>
    </comment>
  </commentList>
</comments>
</file>

<file path=xl/comments4.xml><?xml version="1.0" encoding="utf-8"?>
<comments xmlns="http://schemas.openxmlformats.org/spreadsheetml/2006/main">
  <authors>
    <author>39862</author>
  </authors>
  <commentList>
    <comment ref="H10" authorId="0">
      <text>
        <r>
          <rPr>
            <b/>
            <sz val="9"/>
            <color indexed="8"/>
            <rFont val="Times New Roman"/>
            <family val="1"/>
          </rPr>
          <t xml:space="preserve">a:
</t>
        </r>
        <r>
          <rPr>
            <sz val="9"/>
            <color indexed="8"/>
            <rFont val="Times New Roman"/>
            <family val="1"/>
          </rPr>
          <t>aj odpredaj košov ML-2012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Gajdušek : výsledky v papierovej forme za každý region pre všetky kluby</t>
        </r>
      </text>
    </comment>
    <comment ref="B25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telefóny, poštovné, cestovné</t>
        </r>
      </text>
    </comment>
    <comment ref="B26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telefony, poštovné, cestovné ap.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>barba:
cca o</t>
        </r>
        <r>
          <rPr>
            <sz val="8"/>
            <color indexed="8"/>
            <rFont val="Times New Roman"/>
            <family val="1"/>
          </rPr>
          <t>bjednávka pre rok 2013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2013</t>
        </r>
      </text>
    </comment>
    <comment ref="B33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2013</t>
        </r>
      </text>
    </comment>
    <comment ref="B34" authorId="0">
      <text>
        <r>
          <rPr>
            <b/>
            <sz val="8"/>
            <color indexed="8"/>
            <rFont val="Times New Roman"/>
            <family val="1"/>
          </rPr>
          <t>barba:
cca o</t>
        </r>
        <r>
          <rPr>
            <sz val="8"/>
            <color indexed="8"/>
            <rFont val="Times New Roman"/>
            <family val="1"/>
          </rPr>
          <t>bjednávka pre rok 2013</t>
        </r>
      </text>
    </comment>
    <comment ref="B35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2013</t>
        </r>
      </text>
    </comment>
    <comment ref="B36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2013</t>
        </r>
      </text>
    </comment>
  </commentList>
</comments>
</file>

<file path=xl/comments5.xml><?xml version="1.0" encoding="utf-8"?>
<comments xmlns="http://schemas.openxmlformats.org/spreadsheetml/2006/main">
  <authors>
    <author>39862</author>
  </authors>
  <commentLis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Gajdušek : výsledky v papierovej forme za každý region pre všetky kluby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telefóny, poštovné, cestovné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telefony, poštovné, cestovné ap.</t>
        </r>
      </text>
    </comment>
    <comment ref="B28" authorId="0">
      <text>
        <r>
          <rPr>
            <b/>
            <sz val="8"/>
            <color indexed="8"/>
            <rFont val="Times New Roman"/>
            <family val="1"/>
          </rPr>
          <t>barba:
cca o</t>
        </r>
        <r>
          <rPr>
            <sz val="8"/>
            <color indexed="8"/>
            <rFont val="Times New Roman"/>
            <family val="1"/>
          </rPr>
          <t>bjednávka pre rok 2014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2014</t>
        </r>
      </text>
    </comment>
    <comment ref="B30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2013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>barba:
cca o</t>
        </r>
        <r>
          <rPr>
            <sz val="8"/>
            <color indexed="8"/>
            <rFont val="Times New Roman"/>
            <family val="1"/>
          </rPr>
          <t>bjednávka pre rok 2014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2013</t>
        </r>
      </text>
    </comment>
    <comment ref="B33" authorId="0">
      <text>
        <r>
          <rPr>
            <b/>
            <sz val="8"/>
            <color indexed="8"/>
            <rFont val="Times New Roman"/>
            <family val="1"/>
          </rPr>
          <t xml:space="preserve">barba:
</t>
        </r>
        <r>
          <rPr>
            <sz val="8"/>
            <color indexed="8"/>
            <rFont val="Times New Roman"/>
            <family val="1"/>
          </rPr>
          <t>cca objednávka pre rok 2014</t>
        </r>
      </text>
    </comment>
  </commentList>
</comments>
</file>

<file path=xl/sharedStrings.xml><?xml version="1.0" encoding="utf-8"?>
<sst xmlns="http://schemas.openxmlformats.org/spreadsheetml/2006/main" count="423" uniqueCount="95">
  <si>
    <t>Rozpočet na rok 2011</t>
  </si>
  <si>
    <t>P.č.</t>
  </si>
  <si>
    <t>Názov položky</t>
  </si>
  <si>
    <t>á</t>
  </si>
  <si>
    <t xml:space="preserve">Príjem </t>
  </si>
  <si>
    <t xml:space="preserve">Výdavok </t>
  </si>
  <si>
    <t>zostatok</t>
  </si>
  <si>
    <t>Poznámka</t>
  </si>
  <si>
    <t>€</t>
  </si>
  <si>
    <t>SKK</t>
  </si>
  <si>
    <t>Členské príspevky</t>
  </si>
  <si>
    <t>ks</t>
  </si>
  <si>
    <t>165 čl.x 10€</t>
  </si>
  <si>
    <t>Odvod člen. príspevkov na SZ</t>
  </si>
  <si>
    <t>165 čl.x   4€</t>
  </si>
  <si>
    <t>Úhrada Spravodaja na SZ</t>
  </si>
  <si>
    <t>132 čl.x   6€</t>
  </si>
  <si>
    <t xml:space="preserve">Poplatky za web stránku </t>
  </si>
  <si>
    <t>Poplatky za pridel. koše</t>
  </si>
  <si>
    <t>Odmeny štartérom</t>
  </si>
  <si>
    <t>Výdavky NS pre SDT</t>
  </si>
  <si>
    <t>3x2 NS</t>
  </si>
  <si>
    <t>Preprava holubov viď PP</t>
  </si>
  <si>
    <t>km</t>
  </si>
  <si>
    <t>Preprava na SDT</t>
  </si>
  <si>
    <t>850x3</t>
  </si>
  <si>
    <t xml:space="preserve">Výdavky na konferenciu </t>
  </si>
  <si>
    <t>Príspevok na výstavu OZ</t>
  </si>
  <si>
    <t>usporiadateľovi</t>
  </si>
  <si>
    <t>Výdavky sprievodcov na CV</t>
  </si>
  <si>
    <t>Výdavky na reg. výsledky</t>
  </si>
  <si>
    <t>knižná forma</t>
  </si>
  <si>
    <t>Ocenenia pretek. sezóny</t>
  </si>
  <si>
    <t>poháre</t>
  </si>
  <si>
    <t>Paušálne výdavky _výcvikár</t>
  </si>
  <si>
    <t xml:space="preserve">telefóny a cestovné </t>
  </si>
  <si>
    <t>Paušálne výdavky _pokladník</t>
  </si>
  <si>
    <t>Poštovné</t>
  </si>
  <si>
    <t>Materiál / krúžky</t>
  </si>
  <si>
    <t>r-2011</t>
  </si>
  <si>
    <t>Materiál/ostat.</t>
  </si>
  <si>
    <t>r.2011</t>
  </si>
  <si>
    <t>Uskladnenie  kabíny</t>
  </si>
  <si>
    <t>v zmysle zmluvy</t>
  </si>
  <si>
    <t xml:space="preserve">Veterinárna správa </t>
  </si>
  <si>
    <t>Kancelárske potreby</t>
  </si>
  <si>
    <t xml:space="preserve">Výpočet výsledkov OZ                 </t>
  </si>
  <si>
    <t>SZCHPH OZ BRATISLAVA</t>
  </si>
  <si>
    <t>Zostatok</t>
  </si>
  <si>
    <t>Čerpanie rozpočtu na rok 2011</t>
  </si>
  <si>
    <t>Členské príspevky_Danubia</t>
  </si>
  <si>
    <t>Odv. člen. príspevkov na SZ Danubia</t>
  </si>
  <si>
    <t>Materiál rebríky do auta</t>
  </si>
  <si>
    <t>Materiál / krúžky príjem</t>
  </si>
  <si>
    <t>Materiál/gumičky</t>
  </si>
  <si>
    <t>Materiál/kontrolné listy</t>
  </si>
  <si>
    <t>Materiál / krúžky úhrada SZ</t>
  </si>
  <si>
    <t>Nakládka  kabíny</t>
  </si>
  <si>
    <t>Lehnice doplatok za letové DT</t>
  </si>
  <si>
    <t>stav financií OZ k 31.12.2011</t>
  </si>
  <si>
    <t>Bankový účet</t>
  </si>
  <si>
    <t>Termínovaný vklad</t>
  </si>
  <si>
    <t xml:space="preserve">Pokladňa       </t>
  </si>
  <si>
    <t>Spolu</t>
  </si>
  <si>
    <t>Návrh rozpočtu na rok 2012</t>
  </si>
  <si>
    <t>164 čl.x 10€</t>
  </si>
  <si>
    <t>164 čl.x   4€</t>
  </si>
  <si>
    <t>118 čl.x   6€</t>
  </si>
  <si>
    <t>Preprava holubov viď PP-spolu SE</t>
  </si>
  <si>
    <t>Preprava holubov viď PP-samostatne</t>
  </si>
  <si>
    <t>Preprava na SDT príjem</t>
  </si>
  <si>
    <t>3x 800 ks</t>
  </si>
  <si>
    <t>Preprava na SDT úhrada NR</t>
  </si>
  <si>
    <t>Materiál / krúžky SZ</t>
  </si>
  <si>
    <t>Materiál/gumičky SZ</t>
  </si>
  <si>
    <t>Materiál/kontrolné listy SZ</t>
  </si>
  <si>
    <t>Cestovné na CP</t>
  </si>
  <si>
    <t>x</t>
  </si>
  <si>
    <t>Čerpanie rozpočtu na rok 2012</t>
  </si>
  <si>
    <t xml:space="preserve">predpokladaný výdavok </t>
  </si>
  <si>
    <t xml:space="preserve">Skutočný príjem </t>
  </si>
  <si>
    <t>Skutočný výdavok</t>
  </si>
  <si>
    <t>poplatky za kose mlade</t>
  </si>
  <si>
    <t>poplatok Senica</t>
  </si>
  <si>
    <t xml:space="preserve">poplatok Gotha 3 - DS </t>
  </si>
  <si>
    <t>úprava kabíny-vetranie</t>
  </si>
  <si>
    <t>stav k 1.1.2012</t>
  </si>
  <si>
    <t>stav k 1.1.2013</t>
  </si>
  <si>
    <t>190 čl.x 10€</t>
  </si>
  <si>
    <t>190 čl.x   4€</t>
  </si>
  <si>
    <t>145 čl.x   6€</t>
  </si>
  <si>
    <t>3x 900 ks</t>
  </si>
  <si>
    <t>Prenájom sály na výstavu OZ</t>
  </si>
  <si>
    <t>Schválený rozpočet na rok 2013</t>
  </si>
  <si>
    <t>schválené Konferenciou OZ Bratislava dňa 16.2.2013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</si>
</sst>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[$Sk-41B]"/>
    <numFmt numFmtId="166" formatCode="#,##0.000&quot; €&quot;"/>
    <numFmt numFmtId="167" formatCode="#,##0.00&quot; €&quot;;[Red]\-#,##0.00&quot; €&quot;"/>
    <numFmt numFmtId="168" formatCode="dd/mm/yyyy"/>
    <numFmt numFmtId="169" formatCode="#,##0.00\ [$SKK]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20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ahoma"/>
      <family val="2"/>
    </font>
    <font>
      <sz val="20"/>
      <color indexed="12"/>
      <name val="Tahoma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8"/>
      <color indexed="12"/>
      <name val="Tahoma"/>
      <family val="2"/>
    </font>
    <font>
      <sz val="10"/>
      <color indexed="8"/>
      <name val="Tahoma"/>
      <family val="2"/>
    </font>
    <font>
      <i/>
      <sz val="10"/>
      <color indexed="12"/>
      <name val="Arial"/>
      <family val="2"/>
    </font>
    <font>
      <i/>
      <sz val="10"/>
      <color rgb="FF0000FF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164" fontId="22" fillId="0" borderId="10" xfId="0" applyNumberFormat="1" applyFont="1" applyBorder="1" applyAlignment="1">
      <alignment vertical="center" wrapText="1"/>
    </xf>
    <xf numFmtId="165" fontId="22" fillId="0" borderId="10" xfId="0" applyNumberFormat="1" applyFont="1" applyBorder="1" applyAlignment="1">
      <alignment vertical="center" wrapText="1"/>
    </xf>
    <xf numFmtId="164" fontId="23" fillId="0" borderId="10" xfId="0" applyNumberFormat="1" applyFont="1" applyBorder="1" applyAlignment="1">
      <alignment vertical="center" wrapText="1"/>
    </xf>
    <xf numFmtId="165" fontId="23" fillId="0" borderId="10" xfId="0" applyNumberFormat="1" applyFont="1" applyBorder="1" applyAlignment="1">
      <alignment vertical="center" wrapText="1"/>
    </xf>
    <xf numFmtId="164" fontId="24" fillId="0" borderId="10" xfId="0" applyNumberFormat="1" applyFont="1" applyBorder="1" applyAlignment="1">
      <alignment vertical="center" wrapText="1"/>
    </xf>
    <xf numFmtId="165" fontId="24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0" fontId="20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left" vertical="center" wrapText="1" indent="1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vertical="center" wrapText="1"/>
    </xf>
    <xf numFmtId="164" fontId="18" fillId="24" borderId="10" xfId="0" applyNumberFormat="1" applyFont="1" applyFill="1" applyBorder="1" applyAlignment="1">
      <alignment vertical="center"/>
    </xf>
    <xf numFmtId="164" fontId="22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6" fontId="18" fillId="24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7" fillId="25" borderId="0" xfId="0" applyFont="1" applyFill="1" applyAlignment="1">
      <alignment/>
    </xf>
    <xf numFmtId="0" fontId="28" fillId="25" borderId="0" xfId="0" applyFont="1" applyFill="1" applyAlignment="1">
      <alignment/>
    </xf>
    <xf numFmtId="0" fontId="27" fillId="0" borderId="0" xfId="0" applyFont="1" applyAlignment="1">
      <alignment/>
    </xf>
    <xf numFmtId="165" fontId="18" fillId="24" borderId="10" xfId="0" applyNumberFormat="1" applyFont="1" applyFill="1" applyBorder="1" applyAlignment="1">
      <alignment vertical="center" wrapText="1"/>
    </xf>
    <xf numFmtId="164" fontId="22" fillId="24" borderId="10" xfId="0" applyNumberFormat="1" applyFont="1" applyFill="1" applyBorder="1" applyAlignment="1">
      <alignment vertical="center" wrapText="1"/>
    </xf>
    <xf numFmtId="0" fontId="18" fillId="25" borderId="10" xfId="0" applyFont="1" applyFill="1" applyBorder="1" applyAlignment="1">
      <alignment vertical="center"/>
    </xf>
    <xf numFmtId="0" fontId="18" fillId="24" borderId="10" xfId="0" applyNumberFormat="1" applyFont="1" applyFill="1" applyBorder="1" applyAlignment="1">
      <alignment vertical="center"/>
    </xf>
    <xf numFmtId="0" fontId="18" fillId="25" borderId="10" xfId="0" applyFont="1" applyFill="1" applyBorder="1" applyAlignment="1">
      <alignment horizontal="left" vertical="center" wrapText="1" indent="1"/>
    </xf>
    <xf numFmtId="0" fontId="18" fillId="25" borderId="10" xfId="0" applyFont="1" applyFill="1" applyBorder="1" applyAlignment="1">
      <alignment vertical="center" wrapText="1"/>
    </xf>
    <xf numFmtId="164" fontId="18" fillId="25" borderId="10" xfId="0" applyNumberFormat="1" applyFont="1" applyFill="1" applyBorder="1" applyAlignment="1">
      <alignment vertical="center"/>
    </xf>
    <xf numFmtId="165" fontId="18" fillId="25" borderId="10" xfId="0" applyNumberFormat="1" applyFont="1" applyFill="1" applyBorder="1" applyAlignment="1">
      <alignment vertical="center" wrapText="1"/>
    </xf>
    <xf numFmtId="0" fontId="20" fillId="24" borderId="0" xfId="0" applyFont="1" applyFill="1" applyBorder="1" applyAlignment="1">
      <alignment vertical="center"/>
    </xf>
    <xf numFmtId="167" fontId="20" fillId="24" borderId="0" xfId="0" applyNumberFormat="1" applyFont="1" applyFill="1" applyBorder="1" applyAlignment="1">
      <alignment vertical="center"/>
    </xf>
    <xf numFmtId="0" fontId="18" fillId="24" borderId="0" xfId="0" applyFont="1" applyFill="1" applyAlignment="1">
      <alignment/>
    </xf>
    <xf numFmtId="0" fontId="31" fillId="0" borderId="0" xfId="0" applyFont="1" applyAlignment="1">
      <alignment/>
    </xf>
    <xf numFmtId="0" fontId="20" fillId="0" borderId="11" xfId="0" applyFont="1" applyBorder="1" applyAlignment="1">
      <alignment/>
    </xf>
    <xf numFmtId="0" fontId="18" fillId="0" borderId="12" xfId="0" applyFont="1" applyBorder="1" applyAlignment="1">
      <alignment/>
    </xf>
    <xf numFmtId="164" fontId="22" fillId="0" borderId="10" xfId="0" applyNumberFormat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0" xfId="0" applyFont="1" applyBorder="1" applyAlignment="1">
      <alignment/>
    </xf>
    <xf numFmtId="164" fontId="22" fillId="0" borderId="15" xfId="0" applyNumberFormat="1" applyFont="1" applyBorder="1" applyAlignment="1">
      <alignment horizontal="center" vertical="center"/>
    </xf>
    <xf numFmtId="165" fontId="22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64" fontId="22" fillId="0" borderId="19" xfId="0" applyNumberFormat="1" applyFont="1" applyBorder="1" applyAlignment="1">
      <alignment horizontal="center" vertical="center"/>
    </xf>
    <xf numFmtId="165" fontId="22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3" fontId="18" fillId="2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3" fontId="18" fillId="24" borderId="10" xfId="0" applyNumberFormat="1" applyFont="1" applyFill="1" applyBorder="1" applyAlignment="1">
      <alignment vertical="center"/>
    </xf>
    <xf numFmtId="3" fontId="18" fillId="24" borderId="10" xfId="0" applyNumberFormat="1" applyFont="1" applyFill="1" applyBorder="1" applyAlignment="1">
      <alignment horizontal="right" vertical="center"/>
    </xf>
    <xf numFmtId="0" fontId="20" fillId="0" borderId="23" xfId="0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164" fontId="22" fillId="0" borderId="26" xfId="0" applyNumberFormat="1" applyFont="1" applyBorder="1" applyAlignment="1">
      <alignment horizontal="center" vertical="center"/>
    </xf>
    <xf numFmtId="164" fontId="24" fillId="0" borderId="2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7" fillId="11" borderId="28" xfId="0" applyFont="1" applyFill="1" applyBorder="1" applyAlignment="1">
      <alignment/>
    </xf>
    <xf numFmtId="0" fontId="28" fillId="11" borderId="29" xfId="0" applyFont="1" applyFill="1" applyBorder="1" applyAlignment="1">
      <alignment/>
    </xf>
    <xf numFmtId="0" fontId="27" fillId="11" borderId="29" xfId="0" applyFont="1" applyFill="1" applyBorder="1" applyAlignment="1">
      <alignment/>
    </xf>
    <xf numFmtId="0" fontId="27" fillId="11" borderId="30" xfId="0" applyFont="1" applyFill="1" applyBorder="1" applyAlignment="1">
      <alignment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164" fontId="22" fillId="6" borderId="10" xfId="0" applyNumberFormat="1" applyFont="1" applyFill="1" applyBorder="1" applyAlignment="1">
      <alignment vertical="center" wrapText="1"/>
    </xf>
    <xf numFmtId="164" fontId="23" fillId="6" borderId="10" xfId="0" applyNumberFormat="1" applyFont="1" applyFill="1" applyBorder="1" applyAlignment="1">
      <alignment vertical="center" wrapText="1"/>
    </xf>
    <xf numFmtId="4" fontId="18" fillId="0" borderId="0" xfId="0" applyNumberFormat="1" applyFont="1" applyAlignment="1">
      <alignment/>
    </xf>
    <xf numFmtId="164" fontId="23" fillId="6" borderId="10" xfId="0" applyNumberFormat="1" applyFont="1" applyFill="1" applyBorder="1" applyAlignment="1">
      <alignment vertical="center"/>
    </xf>
    <xf numFmtId="0" fontId="18" fillId="24" borderId="19" xfId="0" applyFont="1" applyFill="1" applyBorder="1" applyAlignment="1">
      <alignment horizontal="left" vertical="center" wrapText="1" indent="1"/>
    </xf>
    <xf numFmtId="3" fontId="18" fillId="24" borderId="19" xfId="0" applyNumberFormat="1" applyFont="1" applyFill="1" applyBorder="1" applyAlignment="1">
      <alignment vertical="center"/>
    </xf>
    <xf numFmtId="0" fontId="18" fillId="24" borderId="19" xfId="0" applyFont="1" applyFill="1" applyBorder="1" applyAlignment="1">
      <alignment vertical="center" wrapText="1"/>
    </xf>
    <xf numFmtId="164" fontId="18" fillId="24" borderId="19" xfId="0" applyNumberFormat="1" applyFont="1" applyFill="1" applyBorder="1" applyAlignment="1">
      <alignment vertical="center"/>
    </xf>
    <xf numFmtId="164" fontId="22" fillId="24" borderId="19" xfId="0" applyNumberFormat="1" applyFont="1" applyFill="1" applyBorder="1" applyAlignment="1">
      <alignment vertical="center"/>
    </xf>
    <xf numFmtId="164" fontId="23" fillId="0" borderId="19" xfId="0" applyNumberFormat="1" applyFont="1" applyBorder="1" applyAlignment="1">
      <alignment vertical="center"/>
    </xf>
    <xf numFmtId="164" fontId="22" fillId="6" borderId="19" xfId="0" applyNumberFormat="1" applyFont="1" applyFill="1" applyBorder="1" applyAlignment="1">
      <alignment vertical="center" wrapText="1"/>
    </xf>
    <xf numFmtId="0" fontId="18" fillId="6" borderId="0" xfId="0" applyFont="1" applyFill="1" applyBorder="1" applyAlignment="1">
      <alignment/>
    </xf>
    <xf numFmtId="164" fontId="24" fillId="0" borderId="19" xfId="0" applyNumberFormat="1" applyFont="1" applyBorder="1" applyAlignment="1">
      <alignment vertical="center" wrapText="1"/>
    </xf>
    <xf numFmtId="0" fontId="18" fillId="0" borderId="22" xfId="0" applyFont="1" applyBorder="1" applyAlignment="1">
      <alignment vertical="center"/>
    </xf>
    <xf numFmtId="164" fontId="22" fillId="6" borderId="10" xfId="0" applyNumberFormat="1" applyFont="1" applyFill="1" applyBorder="1" applyAlignment="1">
      <alignment vertical="center"/>
    </xf>
    <xf numFmtId="0" fontId="18" fillId="24" borderId="26" xfId="0" applyFont="1" applyFill="1" applyBorder="1" applyAlignment="1">
      <alignment horizontal="left" vertical="center" wrapText="1" indent="1"/>
    </xf>
    <xf numFmtId="3" fontId="18" fillId="24" borderId="26" xfId="0" applyNumberFormat="1" applyFont="1" applyFill="1" applyBorder="1" applyAlignment="1">
      <alignment horizontal="right" vertical="center"/>
    </xf>
    <xf numFmtId="0" fontId="18" fillId="24" borderId="26" xfId="0" applyFont="1" applyFill="1" applyBorder="1" applyAlignment="1">
      <alignment vertical="center" wrapText="1"/>
    </xf>
    <xf numFmtId="164" fontId="18" fillId="24" borderId="26" xfId="0" applyNumberFormat="1" applyFont="1" applyFill="1" applyBorder="1" applyAlignment="1">
      <alignment vertical="center"/>
    </xf>
    <xf numFmtId="0" fontId="22" fillId="0" borderId="26" xfId="0" applyFont="1" applyBorder="1" applyAlignment="1">
      <alignment vertical="center"/>
    </xf>
    <xf numFmtId="164" fontId="23" fillId="0" borderId="26" xfId="0" applyNumberFormat="1" applyFont="1" applyBorder="1" applyAlignment="1">
      <alignment vertical="center"/>
    </xf>
    <xf numFmtId="164" fontId="22" fillId="6" borderId="26" xfId="0" applyNumberFormat="1" applyFont="1" applyFill="1" applyBorder="1" applyAlignment="1">
      <alignment vertical="center" wrapText="1"/>
    </xf>
    <xf numFmtId="164" fontId="23" fillId="6" borderId="26" xfId="0" applyNumberFormat="1" applyFont="1" applyFill="1" applyBorder="1" applyAlignment="1">
      <alignment vertical="center"/>
    </xf>
    <xf numFmtId="164" fontId="24" fillId="0" borderId="26" xfId="0" applyNumberFormat="1" applyFont="1" applyBorder="1" applyAlignment="1">
      <alignment vertical="center" wrapText="1"/>
    </xf>
    <xf numFmtId="0" fontId="18" fillId="0" borderId="27" xfId="0" applyFont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18" fillId="0" borderId="35" xfId="0" applyFont="1" applyBorder="1" applyAlignment="1">
      <alignment vertical="center"/>
    </xf>
    <xf numFmtId="164" fontId="18" fillId="0" borderId="35" xfId="0" applyNumberFormat="1" applyFont="1" applyBorder="1" applyAlignment="1">
      <alignment vertical="center"/>
    </xf>
    <xf numFmtId="164" fontId="22" fillId="0" borderId="35" xfId="0" applyNumberFormat="1" applyFont="1" applyBorder="1" applyAlignment="1">
      <alignment vertical="center"/>
    </xf>
    <xf numFmtId="164" fontId="23" fillId="0" borderId="35" xfId="0" applyNumberFormat="1" applyFont="1" applyBorder="1" applyAlignment="1">
      <alignment vertical="center"/>
    </xf>
    <xf numFmtId="164" fontId="22" fillId="6" borderId="35" xfId="0" applyNumberFormat="1" applyFont="1" applyFill="1" applyBorder="1" applyAlignment="1">
      <alignment vertical="center"/>
    </xf>
    <xf numFmtId="164" fontId="23" fillId="6" borderId="35" xfId="0" applyNumberFormat="1" applyFont="1" applyFill="1" applyBorder="1" applyAlignment="1">
      <alignment vertical="center"/>
    </xf>
    <xf numFmtId="164" fontId="24" fillId="0" borderId="35" xfId="0" applyNumberFormat="1" applyFont="1" applyBorder="1" applyAlignment="1">
      <alignment vertical="center" wrapText="1"/>
    </xf>
    <xf numFmtId="0" fontId="22" fillId="0" borderId="36" xfId="0" applyFont="1" applyBorder="1" applyAlignment="1">
      <alignment vertical="center"/>
    </xf>
    <xf numFmtId="0" fontId="27" fillId="24" borderId="0" xfId="0" applyFont="1" applyFill="1" applyAlignment="1">
      <alignment/>
    </xf>
    <xf numFmtId="168" fontId="18" fillId="0" borderId="12" xfId="0" applyNumberFormat="1" applyFont="1" applyBorder="1" applyAlignment="1">
      <alignment/>
    </xf>
    <xf numFmtId="0" fontId="27" fillId="0" borderId="12" xfId="0" applyFont="1" applyBorder="1" applyAlignment="1">
      <alignment/>
    </xf>
    <xf numFmtId="164" fontId="23" fillId="0" borderId="12" xfId="0" applyNumberFormat="1" applyFont="1" applyBorder="1" applyAlignment="1">
      <alignment vertical="center"/>
    </xf>
    <xf numFmtId="168" fontId="18" fillId="0" borderId="13" xfId="0" applyNumberFormat="1" applyFont="1" applyBorder="1" applyAlignment="1">
      <alignment/>
    </xf>
    <xf numFmtId="0" fontId="27" fillId="0" borderId="0" xfId="0" applyFont="1" applyBorder="1" applyAlignment="1">
      <alignment/>
    </xf>
    <xf numFmtId="164" fontId="23" fillId="0" borderId="0" xfId="0" applyNumberFormat="1" applyFont="1" applyBorder="1" applyAlignment="1">
      <alignment vertical="center"/>
    </xf>
    <xf numFmtId="168" fontId="18" fillId="0" borderId="18" xfId="0" applyNumberFormat="1" applyFont="1" applyBorder="1" applyAlignment="1">
      <alignment/>
    </xf>
    <xf numFmtId="0" fontId="27" fillId="0" borderId="18" xfId="0" applyFont="1" applyBorder="1" applyAlignment="1">
      <alignment/>
    </xf>
    <xf numFmtId="164" fontId="23" fillId="0" borderId="18" xfId="0" applyNumberFormat="1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164" fontId="20" fillId="25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32" fillId="0" borderId="10" xfId="0" applyFont="1" applyBorder="1" applyAlignment="1">
      <alignment horizontal="left" vertical="center" wrapText="1" indent="1"/>
    </xf>
    <xf numFmtId="0" fontId="32" fillId="24" borderId="10" xfId="0" applyFont="1" applyFill="1" applyBorder="1" applyAlignment="1">
      <alignment horizontal="left" vertical="center" wrapText="1" indent="1"/>
    </xf>
    <xf numFmtId="3" fontId="18" fillId="26" borderId="10" xfId="0" applyNumberFormat="1" applyFont="1" applyFill="1" applyBorder="1" applyAlignment="1">
      <alignment vertical="center" wrapText="1"/>
    </xf>
    <xf numFmtId="0" fontId="18" fillId="24" borderId="37" xfId="0" applyFont="1" applyFill="1" applyBorder="1" applyAlignment="1">
      <alignment horizontal="left" vertical="center" wrapText="1" indent="1"/>
    </xf>
    <xf numFmtId="0" fontId="20" fillId="0" borderId="38" xfId="0" applyFont="1" applyBorder="1" applyAlignment="1">
      <alignment horizontal="center" vertical="center" wrapText="1"/>
    </xf>
    <xf numFmtId="3" fontId="18" fillId="24" borderId="37" xfId="0" applyNumberFormat="1" applyFont="1" applyFill="1" applyBorder="1" applyAlignment="1">
      <alignment vertical="center"/>
    </xf>
    <xf numFmtId="0" fontId="18" fillId="24" borderId="37" xfId="0" applyFont="1" applyFill="1" applyBorder="1" applyAlignment="1">
      <alignment vertical="center" wrapText="1"/>
    </xf>
    <xf numFmtId="164" fontId="18" fillId="24" borderId="37" xfId="0" applyNumberFormat="1" applyFont="1" applyFill="1" applyBorder="1" applyAlignment="1">
      <alignment vertical="center"/>
    </xf>
    <xf numFmtId="164" fontId="22" fillId="24" borderId="37" xfId="0" applyNumberFormat="1" applyFont="1" applyFill="1" applyBorder="1" applyAlignment="1">
      <alignment vertical="center"/>
    </xf>
    <xf numFmtId="164" fontId="23" fillId="0" borderId="37" xfId="0" applyNumberFormat="1" applyFont="1" applyBorder="1" applyAlignment="1">
      <alignment vertical="center"/>
    </xf>
    <xf numFmtId="164" fontId="22" fillId="6" borderId="37" xfId="0" applyNumberFormat="1" applyFont="1" applyFill="1" applyBorder="1" applyAlignment="1">
      <alignment vertical="center" wrapText="1"/>
    </xf>
    <xf numFmtId="164" fontId="23" fillId="6" borderId="37" xfId="0" applyNumberFormat="1" applyFont="1" applyFill="1" applyBorder="1" applyAlignment="1">
      <alignment vertical="center"/>
    </xf>
    <xf numFmtId="164" fontId="24" fillId="0" borderId="37" xfId="0" applyNumberFormat="1" applyFont="1" applyBorder="1" applyAlignment="1">
      <alignment vertical="center" wrapText="1"/>
    </xf>
    <xf numFmtId="0" fontId="18" fillId="0" borderId="39" xfId="0" applyFont="1" applyBorder="1" applyAlignment="1">
      <alignment vertical="center"/>
    </xf>
    <xf numFmtId="169" fontId="20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8" fillId="20" borderId="40" xfId="0" applyFont="1" applyFill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164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3.7109375" style="1" customWidth="1"/>
    <col min="2" max="2" width="26.8515625" style="1" customWidth="1"/>
    <col min="3" max="3" width="5.28125" style="1" customWidth="1"/>
    <col min="4" max="4" width="2.8515625" style="1" customWidth="1"/>
    <col min="5" max="5" width="10.7109375" style="1" customWidth="1"/>
    <col min="6" max="6" width="10.8515625" style="1" customWidth="1"/>
    <col min="7" max="7" width="10.421875" style="1" customWidth="1"/>
    <col min="8" max="8" width="12.28125" style="1" customWidth="1"/>
    <col min="9" max="11" width="13.140625" style="1" customWidth="1"/>
    <col min="12" max="12" width="12.28125" style="1" customWidth="1"/>
    <col min="13" max="13" width="15.28125" style="1" customWidth="1"/>
    <col min="14" max="16384" width="9.140625" style="1" customWidth="1"/>
  </cols>
  <sheetData>
    <row r="1" ht="25.5" customHeight="1">
      <c r="B1" s="2" t="s">
        <v>0</v>
      </c>
    </row>
    <row r="2" spans="1:13" s="4" customFormat="1" ht="16.5" customHeight="1">
      <c r="A2" s="3" t="s">
        <v>1</v>
      </c>
      <c r="B2" s="3" t="s">
        <v>2</v>
      </c>
      <c r="C2" s="3"/>
      <c r="D2" s="3"/>
      <c r="E2" s="162" t="s">
        <v>3</v>
      </c>
      <c r="F2" s="162"/>
      <c r="G2" s="162" t="s">
        <v>4</v>
      </c>
      <c r="H2" s="162"/>
      <c r="I2" s="162" t="s">
        <v>5</v>
      </c>
      <c r="J2" s="162"/>
      <c r="K2" s="162" t="s">
        <v>6</v>
      </c>
      <c r="L2" s="162"/>
      <c r="M2" s="3" t="s">
        <v>7</v>
      </c>
    </row>
    <row r="3" spans="1:13" s="4" customFormat="1" ht="10.5">
      <c r="A3" s="3"/>
      <c r="B3" s="5">
        <v>30.126</v>
      </c>
      <c r="C3" s="3"/>
      <c r="D3" s="3"/>
      <c r="E3" s="3" t="s">
        <v>8</v>
      </c>
      <c r="F3" s="3" t="s">
        <v>9</v>
      </c>
      <c r="G3" s="3" t="s">
        <v>8</v>
      </c>
      <c r="H3" s="3" t="s">
        <v>9</v>
      </c>
      <c r="I3" s="3" t="s">
        <v>8</v>
      </c>
      <c r="J3" s="3" t="s">
        <v>9</v>
      </c>
      <c r="K3" s="3" t="s">
        <v>8</v>
      </c>
      <c r="L3" s="3" t="s">
        <v>9</v>
      </c>
      <c r="M3" s="3"/>
    </row>
    <row r="4" spans="1:13" ht="16.5" customHeight="1">
      <c r="A4" s="6">
        <v>1</v>
      </c>
      <c r="B4" s="7" t="s">
        <v>10</v>
      </c>
      <c r="C4" s="8">
        <v>165</v>
      </c>
      <c r="D4" s="8" t="s">
        <v>11</v>
      </c>
      <c r="E4" s="9">
        <v>10</v>
      </c>
      <c r="F4" s="10">
        <f aca="true" t="shared" si="0" ref="F4:F26">E4*$B$3</f>
        <v>301.26</v>
      </c>
      <c r="G4" s="11">
        <f>C4*E4</f>
        <v>1650</v>
      </c>
      <c r="H4" s="12">
        <f>G4*$B$3</f>
        <v>49707.9</v>
      </c>
      <c r="I4" s="13"/>
      <c r="J4" s="14">
        <f>I4*$B$3</f>
        <v>0</v>
      </c>
      <c r="K4" s="15">
        <f>G4+I4</f>
        <v>1650</v>
      </c>
      <c r="L4" s="16">
        <f aca="true" t="shared" si="1" ref="L4:L26">K4*$B$3</f>
        <v>49707.9</v>
      </c>
      <c r="M4" s="8" t="s">
        <v>12</v>
      </c>
    </row>
    <row r="5" spans="1:13" ht="16.5" customHeight="1">
      <c r="A5" s="6">
        <v>2</v>
      </c>
      <c r="B5" s="7" t="s">
        <v>13</v>
      </c>
      <c r="C5" s="8">
        <v>165</v>
      </c>
      <c r="D5" s="8" t="s">
        <v>11</v>
      </c>
      <c r="E5" s="9">
        <v>4</v>
      </c>
      <c r="F5" s="10">
        <f t="shared" si="0"/>
        <v>120.504</v>
      </c>
      <c r="G5" s="11"/>
      <c r="H5" s="12"/>
      <c r="I5" s="13">
        <f>C5*E5*-1</f>
        <v>-660</v>
      </c>
      <c r="J5" s="14">
        <f>I5*$B$3</f>
        <v>-19883.16</v>
      </c>
      <c r="K5" s="15">
        <f>K4+I5</f>
        <v>990</v>
      </c>
      <c r="L5" s="16">
        <f t="shared" si="1"/>
        <v>29824.74</v>
      </c>
      <c r="M5" s="8" t="s">
        <v>14</v>
      </c>
    </row>
    <row r="6" spans="1:13" ht="16.5" customHeight="1">
      <c r="A6" s="6">
        <v>3</v>
      </c>
      <c r="B6" s="7" t="s">
        <v>15</v>
      </c>
      <c r="C6" s="8">
        <v>132</v>
      </c>
      <c r="D6" s="8" t="s">
        <v>11</v>
      </c>
      <c r="E6" s="9">
        <v>6</v>
      </c>
      <c r="F6" s="10">
        <f t="shared" si="0"/>
        <v>180.756</v>
      </c>
      <c r="G6" s="11"/>
      <c r="H6" s="12"/>
      <c r="I6" s="13">
        <f>C6*E6*-1</f>
        <v>-792</v>
      </c>
      <c r="J6" s="14">
        <f>I6*$B$3</f>
        <v>-23859.792</v>
      </c>
      <c r="K6" s="15">
        <f>K5+I6</f>
        <v>198</v>
      </c>
      <c r="L6" s="16">
        <f t="shared" si="1"/>
        <v>5964.948</v>
      </c>
      <c r="M6" s="8" t="s">
        <v>16</v>
      </c>
    </row>
    <row r="7" spans="1:13" ht="16.5" customHeight="1">
      <c r="A7" s="6">
        <v>4</v>
      </c>
      <c r="B7" s="7" t="s">
        <v>17</v>
      </c>
      <c r="C7" s="17">
        <v>1</v>
      </c>
      <c r="D7" s="8" t="s">
        <v>11</v>
      </c>
      <c r="E7" s="18">
        <v>70</v>
      </c>
      <c r="F7" s="10">
        <f t="shared" si="0"/>
        <v>2108.82</v>
      </c>
      <c r="G7" s="11"/>
      <c r="H7" s="12"/>
      <c r="I7" s="13">
        <f>C7*E7*-1</f>
        <v>-70</v>
      </c>
      <c r="J7" s="14">
        <f>I7*$B$3</f>
        <v>-2108.82</v>
      </c>
      <c r="K7" s="15">
        <f>K6+I7</f>
        <v>128</v>
      </c>
      <c r="L7" s="16">
        <f t="shared" si="1"/>
        <v>3856.128</v>
      </c>
      <c r="M7" s="17"/>
    </row>
    <row r="8" spans="1:13" ht="16.5" customHeight="1">
      <c r="A8" s="6">
        <v>5</v>
      </c>
      <c r="B8" s="7" t="s">
        <v>18</v>
      </c>
      <c r="C8" s="17">
        <v>108</v>
      </c>
      <c r="D8" s="8" t="s">
        <v>11</v>
      </c>
      <c r="E8" s="18">
        <v>200</v>
      </c>
      <c r="F8" s="10">
        <f t="shared" si="0"/>
        <v>6025.2</v>
      </c>
      <c r="G8" s="11">
        <f>C8*E8</f>
        <v>21600</v>
      </c>
      <c r="H8" s="12">
        <f>G8*$B$3</f>
        <v>650721.6</v>
      </c>
      <c r="I8" s="13"/>
      <c r="J8" s="14"/>
      <c r="K8" s="15">
        <f>G8+K7</f>
        <v>21728</v>
      </c>
      <c r="L8" s="16">
        <f t="shared" si="1"/>
        <v>654577.728</v>
      </c>
      <c r="M8" s="17"/>
    </row>
    <row r="9" spans="1:13" ht="16.5" customHeight="1">
      <c r="A9" s="6">
        <v>7</v>
      </c>
      <c r="B9" s="7" t="s">
        <v>19</v>
      </c>
      <c r="C9" s="17">
        <v>18</v>
      </c>
      <c r="D9" s="8" t="s">
        <v>11</v>
      </c>
      <c r="E9" s="18">
        <v>8</v>
      </c>
      <c r="F9" s="10">
        <f t="shared" si="0"/>
        <v>241.008</v>
      </c>
      <c r="G9" s="19"/>
      <c r="H9" s="12"/>
      <c r="I9" s="13">
        <f>C9*E9*-1</f>
        <v>-144</v>
      </c>
      <c r="J9" s="14">
        <f aca="true" t="shared" si="2" ref="J9:J26">I9*$B$3</f>
        <v>-4338.144</v>
      </c>
      <c r="K9" s="15">
        <f>K8+I9</f>
        <v>21584</v>
      </c>
      <c r="L9" s="16">
        <f t="shared" si="1"/>
        <v>650239.584</v>
      </c>
      <c r="M9" s="17"/>
    </row>
    <row r="10" spans="1:13" ht="16.5" customHeight="1">
      <c r="A10" s="20">
        <v>8</v>
      </c>
      <c r="B10" s="21" t="s">
        <v>20</v>
      </c>
      <c r="C10" s="22">
        <v>2</v>
      </c>
      <c r="D10" s="23" t="s">
        <v>11</v>
      </c>
      <c r="E10" s="24">
        <v>75</v>
      </c>
      <c r="F10" s="10">
        <f t="shared" si="0"/>
        <v>2259.4500000000003</v>
      </c>
      <c r="G10" s="25"/>
      <c r="H10" s="12"/>
      <c r="I10" s="26">
        <f aca="true" t="shared" si="3" ref="I10:I26">C10*E10*-1</f>
        <v>-150</v>
      </c>
      <c r="J10" s="14">
        <f t="shared" si="2"/>
        <v>-4518.900000000001</v>
      </c>
      <c r="K10" s="15">
        <f>K9+I10</f>
        <v>21434</v>
      </c>
      <c r="L10" s="16">
        <f t="shared" si="1"/>
        <v>645720.684</v>
      </c>
      <c r="M10" s="8" t="s">
        <v>21</v>
      </c>
    </row>
    <row r="11" spans="1:13" ht="16.5" customHeight="1">
      <c r="A11" s="6">
        <v>9</v>
      </c>
      <c r="B11" s="21" t="s">
        <v>22</v>
      </c>
      <c r="C11" s="22">
        <v>19402</v>
      </c>
      <c r="D11" s="23" t="s">
        <v>23</v>
      </c>
      <c r="E11" s="27">
        <v>0.870528811462736</v>
      </c>
      <c r="F11" s="10">
        <f t="shared" si="0"/>
        <v>26.225550974126385</v>
      </c>
      <c r="G11" s="19"/>
      <c r="H11" s="12"/>
      <c r="I11" s="26">
        <f t="shared" si="3"/>
        <v>-16890.000000000004</v>
      </c>
      <c r="J11" s="14">
        <f t="shared" si="2"/>
        <v>-508828.14000000013</v>
      </c>
      <c r="K11" s="15">
        <f>K10+I11</f>
        <v>4543.999999999996</v>
      </c>
      <c r="L11" s="16">
        <f t="shared" si="1"/>
        <v>136892.5439999999</v>
      </c>
      <c r="M11" s="17"/>
    </row>
    <row r="12" spans="1:13" ht="16.5" customHeight="1">
      <c r="A12" s="6">
        <v>10</v>
      </c>
      <c r="B12" s="21" t="s">
        <v>24</v>
      </c>
      <c r="C12" s="22">
        <f>850*3</f>
        <v>2550</v>
      </c>
      <c r="D12" s="23" t="s">
        <v>11</v>
      </c>
      <c r="E12" s="24">
        <v>0.84</v>
      </c>
      <c r="F12" s="10">
        <f t="shared" si="0"/>
        <v>25.30584</v>
      </c>
      <c r="G12" s="19">
        <f>C12*E12</f>
        <v>2142</v>
      </c>
      <c r="H12" s="12">
        <f>G12*$B$3</f>
        <v>64529.892</v>
      </c>
      <c r="I12" s="26">
        <f t="shared" si="3"/>
        <v>-2142</v>
      </c>
      <c r="J12" s="14">
        <f t="shared" si="2"/>
        <v>-64529.892</v>
      </c>
      <c r="K12" s="15">
        <f>K11+I12+G12</f>
        <v>4543.999999999996</v>
      </c>
      <c r="L12" s="16">
        <f t="shared" si="1"/>
        <v>136892.5439999999</v>
      </c>
      <c r="M12" s="17" t="s">
        <v>25</v>
      </c>
    </row>
    <row r="13" spans="1:13" ht="16.5" customHeight="1">
      <c r="A13" s="6">
        <v>11</v>
      </c>
      <c r="B13" s="21" t="s">
        <v>26</v>
      </c>
      <c r="C13" s="22">
        <v>1</v>
      </c>
      <c r="D13" s="23" t="s">
        <v>11</v>
      </c>
      <c r="E13" s="24">
        <v>200</v>
      </c>
      <c r="F13" s="10">
        <f t="shared" si="0"/>
        <v>6025.2</v>
      </c>
      <c r="G13" s="19"/>
      <c r="H13" s="12"/>
      <c r="I13" s="26">
        <f t="shared" si="3"/>
        <v>-200</v>
      </c>
      <c r="J13" s="14">
        <f t="shared" si="2"/>
        <v>-6025.2</v>
      </c>
      <c r="K13" s="15">
        <f>K12+I13</f>
        <v>4343.999999999996</v>
      </c>
      <c r="L13" s="16">
        <f t="shared" si="1"/>
        <v>130867.3439999999</v>
      </c>
      <c r="M13" s="17"/>
    </row>
    <row r="14" spans="1:13" ht="16.5" customHeight="1">
      <c r="A14" s="6">
        <v>12</v>
      </c>
      <c r="B14" s="21" t="s">
        <v>27</v>
      </c>
      <c r="C14" s="22">
        <v>1</v>
      </c>
      <c r="D14" s="23" t="s">
        <v>11</v>
      </c>
      <c r="E14" s="24">
        <v>200</v>
      </c>
      <c r="F14" s="10">
        <f t="shared" si="0"/>
        <v>6025.2</v>
      </c>
      <c r="G14" s="19"/>
      <c r="H14" s="12"/>
      <c r="I14" s="26">
        <f t="shared" si="3"/>
        <v>-200</v>
      </c>
      <c r="J14" s="14">
        <f t="shared" si="2"/>
        <v>-6025.2</v>
      </c>
      <c r="K14" s="15">
        <f aca="true" t="shared" si="4" ref="K14:K20">K13+I14</f>
        <v>4143.999999999996</v>
      </c>
      <c r="L14" s="16">
        <f t="shared" si="1"/>
        <v>124842.1439999999</v>
      </c>
      <c r="M14" s="17" t="s">
        <v>28</v>
      </c>
    </row>
    <row r="15" spans="1:13" ht="16.5" customHeight="1">
      <c r="A15" s="6">
        <v>13</v>
      </c>
      <c r="B15" s="21" t="s">
        <v>29</v>
      </c>
      <c r="C15" s="22">
        <v>2</v>
      </c>
      <c r="D15" s="23" t="s">
        <v>11</v>
      </c>
      <c r="E15" s="24">
        <v>112</v>
      </c>
      <c r="F15" s="10">
        <f t="shared" si="0"/>
        <v>3374.112</v>
      </c>
      <c r="G15" s="19"/>
      <c r="H15" s="12"/>
      <c r="I15" s="26">
        <f t="shared" si="3"/>
        <v>-224</v>
      </c>
      <c r="J15" s="14">
        <f t="shared" si="2"/>
        <v>-6748.224</v>
      </c>
      <c r="K15" s="15">
        <f t="shared" si="4"/>
        <v>3919.9999999999964</v>
      </c>
      <c r="L15" s="16">
        <f t="shared" si="1"/>
        <v>118093.9199999999</v>
      </c>
      <c r="M15" s="17"/>
    </row>
    <row r="16" spans="1:13" ht="16.5" customHeight="1">
      <c r="A16" s="6">
        <v>14</v>
      </c>
      <c r="B16" s="21" t="s">
        <v>30</v>
      </c>
      <c r="C16" s="22">
        <v>1</v>
      </c>
      <c r="D16" s="23" t="s">
        <v>11</v>
      </c>
      <c r="E16" s="24">
        <v>100</v>
      </c>
      <c r="F16" s="10">
        <f t="shared" si="0"/>
        <v>3012.6</v>
      </c>
      <c r="G16" s="19"/>
      <c r="H16" s="12"/>
      <c r="I16" s="26">
        <f t="shared" si="3"/>
        <v>-100</v>
      </c>
      <c r="J16" s="14">
        <f t="shared" si="2"/>
        <v>-3012.6</v>
      </c>
      <c r="K16" s="15">
        <f t="shared" si="4"/>
        <v>3819.9999999999964</v>
      </c>
      <c r="L16" s="16">
        <f t="shared" si="1"/>
        <v>115081.31999999989</v>
      </c>
      <c r="M16" s="17" t="s">
        <v>31</v>
      </c>
    </row>
    <row r="17" spans="1:13" ht="16.5" customHeight="1">
      <c r="A17" s="6">
        <v>15</v>
      </c>
      <c r="B17" s="21" t="s">
        <v>32</v>
      </c>
      <c r="C17" s="22">
        <v>1</v>
      </c>
      <c r="D17" s="23" t="s">
        <v>11</v>
      </c>
      <c r="E17" s="24">
        <v>1000</v>
      </c>
      <c r="F17" s="10">
        <f t="shared" si="0"/>
        <v>30126</v>
      </c>
      <c r="G17" s="19"/>
      <c r="H17" s="12"/>
      <c r="I17" s="26">
        <f t="shared" si="3"/>
        <v>-1000</v>
      </c>
      <c r="J17" s="14">
        <f t="shared" si="2"/>
        <v>-30126</v>
      </c>
      <c r="K17" s="15">
        <f t="shared" si="4"/>
        <v>2819.9999999999964</v>
      </c>
      <c r="L17" s="16">
        <f t="shared" si="1"/>
        <v>84955.31999999989</v>
      </c>
      <c r="M17" s="17" t="s">
        <v>33</v>
      </c>
    </row>
    <row r="18" spans="1:13" ht="16.5" customHeight="1">
      <c r="A18" s="6">
        <v>16</v>
      </c>
      <c r="B18" s="21" t="s">
        <v>34</v>
      </c>
      <c r="C18" s="22">
        <v>1</v>
      </c>
      <c r="D18" s="23" t="s">
        <v>11</v>
      </c>
      <c r="E18" s="24">
        <v>200</v>
      </c>
      <c r="F18" s="10">
        <f t="shared" si="0"/>
        <v>6025.2</v>
      </c>
      <c r="G18" s="19"/>
      <c r="H18" s="12"/>
      <c r="I18" s="26">
        <f t="shared" si="3"/>
        <v>-200</v>
      </c>
      <c r="J18" s="14">
        <f t="shared" si="2"/>
        <v>-6025.2</v>
      </c>
      <c r="K18" s="15">
        <f t="shared" si="4"/>
        <v>2619.9999999999964</v>
      </c>
      <c r="L18" s="16">
        <f t="shared" si="1"/>
        <v>78930.1199999999</v>
      </c>
      <c r="M18" s="17" t="s">
        <v>35</v>
      </c>
    </row>
    <row r="19" spans="1:13" ht="16.5" customHeight="1">
      <c r="A19" s="6">
        <v>17</v>
      </c>
      <c r="B19" s="21" t="s">
        <v>36</v>
      </c>
      <c r="C19" s="22">
        <v>1</v>
      </c>
      <c r="D19" s="23" t="s">
        <v>11</v>
      </c>
      <c r="E19" s="24">
        <v>150</v>
      </c>
      <c r="F19" s="10">
        <f t="shared" si="0"/>
        <v>4518.900000000001</v>
      </c>
      <c r="G19" s="19"/>
      <c r="H19" s="12"/>
      <c r="I19" s="26">
        <f t="shared" si="3"/>
        <v>-150</v>
      </c>
      <c r="J19" s="14">
        <f t="shared" si="2"/>
        <v>-4518.900000000001</v>
      </c>
      <c r="K19" s="15">
        <f t="shared" si="4"/>
        <v>2469.9999999999964</v>
      </c>
      <c r="L19" s="16">
        <f t="shared" si="1"/>
        <v>74411.2199999999</v>
      </c>
      <c r="M19" s="17" t="s">
        <v>35</v>
      </c>
    </row>
    <row r="20" spans="1:13" ht="16.5" customHeight="1">
      <c r="A20" s="6">
        <v>18</v>
      </c>
      <c r="B20" s="21" t="s">
        <v>37</v>
      </c>
      <c r="C20" s="22">
        <v>1</v>
      </c>
      <c r="D20" s="23"/>
      <c r="E20" s="24">
        <v>30</v>
      </c>
      <c r="F20" s="10">
        <f t="shared" si="0"/>
        <v>903.7800000000001</v>
      </c>
      <c r="G20" s="19"/>
      <c r="H20" s="12"/>
      <c r="I20" s="26">
        <f t="shared" si="3"/>
        <v>-30</v>
      </c>
      <c r="J20" s="14">
        <f t="shared" si="2"/>
        <v>-903.7800000000001</v>
      </c>
      <c r="K20" s="15">
        <f t="shared" si="4"/>
        <v>2439.9999999999964</v>
      </c>
      <c r="L20" s="16">
        <f t="shared" si="1"/>
        <v>73507.4399999999</v>
      </c>
      <c r="M20" s="17"/>
    </row>
    <row r="21" spans="1:13" ht="16.5" customHeight="1">
      <c r="A21" s="6">
        <v>19</v>
      </c>
      <c r="B21" s="21" t="s">
        <v>38</v>
      </c>
      <c r="C21" s="22">
        <v>11550</v>
      </c>
      <c r="D21" s="23"/>
      <c r="E21" s="24">
        <v>0.25</v>
      </c>
      <c r="F21" s="10">
        <f t="shared" si="0"/>
        <v>7.5315</v>
      </c>
      <c r="G21" s="19">
        <f>C21*E21</f>
        <v>2887.5</v>
      </c>
      <c r="H21" s="12">
        <f>G21*$B$3</f>
        <v>86988.825</v>
      </c>
      <c r="I21" s="26">
        <f t="shared" si="3"/>
        <v>-2887.5</v>
      </c>
      <c r="J21" s="14">
        <f t="shared" si="2"/>
        <v>-86988.825</v>
      </c>
      <c r="K21" s="15">
        <f aca="true" t="shared" si="5" ref="K21:K26">K20+I21+G21</f>
        <v>2439.9999999999964</v>
      </c>
      <c r="L21" s="16">
        <f t="shared" si="1"/>
        <v>73507.4399999999</v>
      </c>
      <c r="M21" s="17" t="s">
        <v>39</v>
      </c>
    </row>
    <row r="22" spans="1:13" ht="16.5" customHeight="1">
      <c r="A22" s="6">
        <v>20</v>
      </c>
      <c r="B22" s="21" t="s">
        <v>40</v>
      </c>
      <c r="C22" s="22">
        <v>1</v>
      </c>
      <c r="D22" s="23"/>
      <c r="E22" s="24">
        <v>356.36</v>
      </c>
      <c r="F22" s="10">
        <f t="shared" si="0"/>
        <v>10735.701360000001</v>
      </c>
      <c r="G22" s="19">
        <f>C22*E22</f>
        <v>356.36</v>
      </c>
      <c r="H22" s="12">
        <f>G22*$B$3</f>
        <v>10735.701360000001</v>
      </c>
      <c r="I22" s="26">
        <f t="shared" si="3"/>
        <v>-356.36</v>
      </c>
      <c r="J22" s="14">
        <f t="shared" si="2"/>
        <v>-10735.701360000001</v>
      </c>
      <c r="K22" s="15">
        <f t="shared" si="5"/>
        <v>2439.9999999999964</v>
      </c>
      <c r="L22" s="16">
        <f t="shared" si="1"/>
        <v>73507.4399999999</v>
      </c>
      <c r="M22" s="17" t="s">
        <v>41</v>
      </c>
    </row>
    <row r="23" spans="1:13" ht="16.5" customHeight="1">
      <c r="A23" s="6">
        <v>21</v>
      </c>
      <c r="B23" s="21" t="s">
        <v>42</v>
      </c>
      <c r="C23" s="22">
        <v>1</v>
      </c>
      <c r="D23" s="23" t="s">
        <v>11</v>
      </c>
      <c r="E23" s="24">
        <v>250</v>
      </c>
      <c r="F23" s="10">
        <f t="shared" si="0"/>
        <v>7531.5</v>
      </c>
      <c r="G23" s="19"/>
      <c r="H23" s="12"/>
      <c r="I23" s="26">
        <f t="shared" si="3"/>
        <v>-250</v>
      </c>
      <c r="J23" s="14">
        <f t="shared" si="2"/>
        <v>-7531.5</v>
      </c>
      <c r="K23" s="15">
        <f t="shared" si="5"/>
        <v>2189.9999999999964</v>
      </c>
      <c r="L23" s="16">
        <f t="shared" si="1"/>
        <v>65975.93999999989</v>
      </c>
      <c r="M23" s="17" t="s">
        <v>43</v>
      </c>
    </row>
    <row r="24" spans="1:13" ht="16.5" customHeight="1">
      <c r="A24" s="6">
        <v>22</v>
      </c>
      <c r="B24" s="21" t="s">
        <v>44</v>
      </c>
      <c r="C24" s="22">
        <v>3</v>
      </c>
      <c r="D24" s="23" t="s">
        <v>11</v>
      </c>
      <c r="E24" s="24">
        <v>10</v>
      </c>
      <c r="F24" s="10">
        <f t="shared" si="0"/>
        <v>301.26</v>
      </c>
      <c r="G24" s="19"/>
      <c r="H24" s="12"/>
      <c r="I24" s="26">
        <f t="shared" si="3"/>
        <v>-30</v>
      </c>
      <c r="J24" s="14">
        <f t="shared" si="2"/>
        <v>-903.7800000000001</v>
      </c>
      <c r="K24" s="15">
        <f t="shared" si="5"/>
        <v>2159.9999999999964</v>
      </c>
      <c r="L24" s="16">
        <f>K24*$B$3</f>
        <v>65072.159999999894</v>
      </c>
      <c r="M24" s="17"/>
    </row>
    <row r="25" spans="1:13" ht="16.5" customHeight="1">
      <c r="A25" s="6">
        <v>23</v>
      </c>
      <c r="B25" s="21" t="s">
        <v>45</v>
      </c>
      <c r="C25" s="22">
        <v>1</v>
      </c>
      <c r="D25" s="23"/>
      <c r="E25" s="24">
        <v>20</v>
      </c>
      <c r="F25" s="10">
        <f t="shared" si="0"/>
        <v>602.52</v>
      </c>
      <c r="G25" s="19"/>
      <c r="H25" s="12"/>
      <c r="I25" s="26">
        <f t="shared" si="3"/>
        <v>-20</v>
      </c>
      <c r="J25" s="14">
        <f t="shared" si="2"/>
        <v>-602.52</v>
      </c>
      <c r="K25" s="15">
        <f t="shared" si="5"/>
        <v>2139.9999999999964</v>
      </c>
      <c r="L25" s="16">
        <f>K25*$B$3</f>
        <v>64469.63999999989</v>
      </c>
      <c r="M25" s="17"/>
    </row>
    <row r="26" spans="1:13" ht="16.5" customHeight="1">
      <c r="A26" s="6">
        <v>24</v>
      </c>
      <c r="B26" s="21" t="s">
        <v>46</v>
      </c>
      <c r="C26" s="22">
        <v>1</v>
      </c>
      <c r="D26" s="23" t="s">
        <v>11</v>
      </c>
      <c r="E26" s="24">
        <v>1000</v>
      </c>
      <c r="F26" s="10">
        <f t="shared" si="0"/>
        <v>30126</v>
      </c>
      <c r="G26" s="28"/>
      <c r="H26" s="12"/>
      <c r="I26" s="26">
        <f t="shared" si="3"/>
        <v>-1000</v>
      </c>
      <c r="J26" s="14">
        <f t="shared" si="2"/>
        <v>-30126</v>
      </c>
      <c r="K26" s="15">
        <f t="shared" si="5"/>
        <v>1139.9999999999964</v>
      </c>
      <c r="L26" s="16">
        <f t="shared" si="1"/>
        <v>34343.63999999989</v>
      </c>
      <c r="M26" s="17"/>
    </row>
    <row r="27" spans="1:13" ht="9" customHeight="1">
      <c r="A27" s="6"/>
      <c r="B27" s="8"/>
      <c r="C27" s="17"/>
      <c r="D27" s="17"/>
      <c r="E27" s="18"/>
      <c r="F27" s="18"/>
      <c r="G27" s="28"/>
      <c r="H27" s="12"/>
      <c r="I27" s="26"/>
      <c r="J27" s="14"/>
      <c r="K27" s="15"/>
      <c r="L27" s="16"/>
      <c r="M27" s="17"/>
    </row>
    <row r="28" spans="1:13" ht="25.5" customHeight="1">
      <c r="A28" s="6"/>
      <c r="B28" s="29" t="s">
        <v>47</v>
      </c>
      <c r="C28" s="17"/>
      <c r="D28" s="17"/>
      <c r="E28" s="18"/>
      <c r="F28" s="18"/>
      <c r="G28" s="19">
        <f>SUM(G4:G26)</f>
        <v>28635.86</v>
      </c>
      <c r="H28" s="12">
        <f>G28*$B$3</f>
        <v>862683.91836</v>
      </c>
      <c r="I28" s="26">
        <f>SUM(I4:I26)</f>
        <v>-27495.860000000004</v>
      </c>
      <c r="J28" s="14">
        <f>I28*$B$3</f>
        <v>-828340.2783600001</v>
      </c>
      <c r="K28" s="15">
        <f>K26</f>
        <v>1139.9999999999964</v>
      </c>
      <c r="L28" s="16">
        <f>K28*$B$3</f>
        <v>34343.63999999989</v>
      </c>
      <c r="M28" s="28" t="s">
        <v>48</v>
      </c>
    </row>
  </sheetData>
  <sheetProtection/>
  <mergeCells count="4">
    <mergeCell ref="E2:F2"/>
    <mergeCell ref="G2:H2"/>
    <mergeCell ref="I2:J2"/>
    <mergeCell ref="K2:L2"/>
  </mergeCells>
  <printOptions horizontalCentered="1" verticalCentered="1"/>
  <pageMargins left="0.07847222222222222" right="0.07847222222222222" top="0.984027777777778" bottom="0.984027777777778" header="0.5118055555555556" footer="0.5118055555555556"/>
  <pageSetup fitToHeight="1" fitToWidth="1" horizontalDpi="300" verticalDpi="300" orientation="landscape" paperSize="9"/>
  <headerFooter alignWithMargins="0">
    <oddHeader>&amp;C&amp;"Arial,Tučné"&amp;14&amp;A</oddHeader>
    <oddFooter>&amp;L&amp;F&amp;R&amp;P/&amp;N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4">
      <selection activeCell="K40" sqref="K40"/>
    </sheetView>
  </sheetViews>
  <sheetFormatPr defaultColWidth="9.140625" defaultRowHeight="12.75"/>
  <cols>
    <col min="1" max="1" width="3.7109375" style="1" customWidth="1"/>
    <col min="2" max="2" width="26.8515625" style="1" customWidth="1"/>
    <col min="3" max="3" width="5.28125" style="1" customWidth="1"/>
    <col min="4" max="4" width="2.8515625" style="1" customWidth="1"/>
    <col min="5" max="5" width="10.7109375" style="1" customWidth="1"/>
    <col min="6" max="6" width="10.8515625" style="1" customWidth="1"/>
    <col min="7" max="7" width="10.421875" style="1" customWidth="1"/>
    <col min="8" max="8" width="12.28125" style="1" customWidth="1"/>
    <col min="9" max="11" width="13.140625" style="1" customWidth="1"/>
    <col min="12" max="12" width="12.28125" style="1" customWidth="1"/>
    <col min="13" max="13" width="15.28125" style="1" customWidth="1"/>
    <col min="14" max="16384" width="9.140625" style="1" customWidth="1"/>
  </cols>
  <sheetData>
    <row r="1" spans="1:13" s="32" customFormat="1" ht="25.5" customHeight="1">
      <c r="A1" s="30"/>
      <c r="B1" s="31" t="s">
        <v>49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4" customFormat="1" ht="16.5" customHeight="1">
      <c r="A2" s="3" t="s">
        <v>1</v>
      </c>
      <c r="B2" s="3" t="s">
        <v>2</v>
      </c>
      <c r="C2" s="3"/>
      <c r="D2" s="3"/>
      <c r="E2" s="162" t="s">
        <v>3</v>
      </c>
      <c r="F2" s="162"/>
      <c r="G2" s="162" t="s">
        <v>4</v>
      </c>
      <c r="H2" s="162"/>
      <c r="I2" s="162" t="s">
        <v>5</v>
      </c>
      <c r="J2" s="162"/>
      <c r="K2" s="162" t="s">
        <v>6</v>
      </c>
      <c r="L2" s="162"/>
      <c r="M2" s="3" t="s">
        <v>7</v>
      </c>
    </row>
    <row r="3" spans="1:13" s="4" customFormat="1" ht="10.5">
      <c r="A3" s="3"/>
      <c r="B3" s="5">
        <v>30.126</v>
      </c>
      <c r="C3" s="3"/>
      <c r="D3" s="3"/>
      <c r="E3" s="3" t="s">
        <v>8</v>
      </c>
      <c r="F3" s="3" t="s">
        <v>9</v>
      </c>
      <c r="G3" s="3" t="s">
        <v>8</v>
      </c>
      <c r="H3" s="3" t="s">
        <v>9</v>
      </c>
      <c r="I3" s="3" t="s">
        <v>8</v>
      </c>
      <c r="J3" s="3" t="s">
        <v>9</v>
      </c>
      <c r="K3" s="3" t="s">
        <v>8</v>
      </c>
      <c r="L3" s="3" t="s">
        <v>9</v>
      </c>
      <c r="M3" s="3"/>
    </row>
    <row r="4" spans="1:13" ht="16.5" customHeight="1">
      <c r="A4" s="3">
        <v>1</v>
      </c>
      <c r="B4" s="7" t="s">
        <v>10</v>
      </c>
      <c r="C4" s="8">
        <v>165</v>
      </c>
      <c r="D4" s="8" t="s">
        <v>11</v>
      </c>
      <c r="E4" s="9">
        <v>10</v>
      </c>
      <c r="F4" s="10">
        <f aca="true" t="shared" si="0" ref="F4:F35">E4*$B$3</f>
        <v>301.26</v>
      </c>
      <c r="G4" s="11">
        <f>C4*E4</f>
        <v>1650</v>
      </c>
      <c r="H4" s="12">
        <f>G4*$B$3</f>
        <v>49707.9</v>
      </c>
      <c r="I4" s="13"/>
      <c r="J4" s="14">
        <f aca="true" t="shared" si="1" ref="J4:J9">I4*$B$3</f>
        <v>0</v>
      </c>
      <c r="K4" s="15">
        <f>G4+I4</f>
        <v>1650</v>
      </c>
      <c r="L4" s="16">
        <f>K4*$B$3</f>
        <v>49707.9</v>
      </c>
      <c r="M4" s="8" t="s">
        <v>12</v>
      </c>
    </row>
    <row r="5" spans="1:13" ht="16.5" customHeight="1">
      <c r="A5" s="3">
        <v>2</v>
      </c>
      <c r="B5" s="7" t="s">
        <v>50</v>
      </c>
      <c r="C5" s="8">
        <v>1</v>
      </c>
      <c r="D5" s="8" t="s">
        <v>11</v>
      </c>
      <c r="E5" s="9">
        <v>35</v>
      </c>
      <c r="F5" s="10">
        <f t="shared" si="0"/>
        <v>1054.41</v>
      </c>
      <c r="G5" s="11">
        <f>C5*E5</f>
        <v>35</v>
      </c>
      <c r="H5" s="12">
        <f>G5*$B$3</f>
        <v>1054.41</v>
      </c>
      <c r="I5" s="13"/>
      <c r="J5" s="14">
        <f t="shared" si="1"/>
        <v>0</v>
      </c>
      <c r="K5" s="15">
        <f>K4+G5</f>
        <v>1685</v>
      </c>
      <c r="L5" s="16">
        <f>K5*$B$3</f>
        <v>50762.310000000005</v>
      </c>
      <c r="M5" s="8"/>
    </row>
    <row r="6" spans="1:13" ht="16.5" customHeight="1">
      <c r="A6" s="3">
        <v>3</v>
      </c>
      <c r="B6" s="7" t="s">
        <v>13</v>
      </c>
      <c r="C6" s="8">
        <v>165</v>
      </c>
      <c r="D6" s="8" t="s">
        <v>11</v>
      </c>
      <c r="E6" s="9">
        <v>4</v>
      </c>
      <c r="F6" s="10">
        <f t="shared" si="0"/>
        <v>120.504</v>
      </c>
      <c r="G6" s="11"/>
      <c r="H6" s="12"/>
      <c r="I6" s="13">
        <f>C6*E6*-1</f>
        <v>-660</v>
      </c>
      <c r="J6" s="14">
        <f t="shared" si="1"/>
        <v>-19883.16</v>
      </c>
      <c r="K6" s="15">
        <f>K4+I6</f>
        <v>990</v>
      </c>
      <c r="L6" s="16">
        <f>K6*$B$3</f>
        <v>29824.74</v>
      </c>
      <c r="M6" s="8" t="s">
        <v>14</v>
      </c>
    </row>
    <row r="7" spans="1:13" ht="23.25" customHeight="1">
      <c r="A7" s="3">
        <v>4</v>
      </c>
      <c r="B7" s="7" t="s">
        <v>51</v>
      </c>
      <c r="C7" s="8">
        <v>1</v>
      </c>
      <c r="D7" s="8" t="s">
        <v>11</v>
      </c>
      <c r="E7" s="9">
        <v>35</v>
      </c>
      <c r="F7" s="10">
        <f t="shared" si="0"/>
        <v>1054.41</v>
      </c>
      <c r="G7" s="11"/>
      <c r="H7" s="12"/>
      <c r="I7" s="13">
        <f>C7*E7*-1</f>
        <v>-35</v>
      </c>
      <c r="J7" s="14">
        <f t="shared" si="1"/>
        <v>-1054.41</v>
      </c>
      <c r="K7" s="15">
        <f>K5+I7</f>
        <v>1650</v>
      </c>
      <c r="L7" s="16"/>
      <c r="M7" s="8"/>
    </row>
    <row r="8" spans="1:13" ht="16.5" customHeight="1">
      <c r="A8" s="3">
        <v>5</v>
      </c>
      <c r="B8" s="7" t="s">
        <v>15</v>
      </c>
      <c r="C8" s="8">
        <v>132</v>
      </c>
      <c r="D8" s="8" t="s">
        <v>11</v>
      </c>
      <c r="E8" s="9">
        <v>6</v>
      </c>
      <c r="F8" s="10">
        <f t="shared" si="0"/>
        <v>180.756</v>
      </c>
      <c r="G8" s="11"/>
      <c r="H8" s="12"/>
      <c r="I8" s="13">
        <f>C8*E8*-1</f>
        <v>-792</v>
      </c>
      <c r="J8" s="14">
        <f t="shared" si="1"/>
        <v>-23859.792</v>
      </c>
      <c r="K8" s="15">
        <f>K6+I8</f>
        <v>198</v>
      </c>
      <c r="L8" s="16">
        <f aca="true" t="shared" si="2" ref="L8:L34">K8*$B$3</f>
        <v>5964.948</v>
      </c>
      <c r="M8" s="8" t="s">
        <v>16</v>
      </c>
    </row>
    <row r="9" spans="1:13" ht="16.5" customHeight="1">
      <c r="A9" s="3">
        <v>6</v>
      </c>
      <c r="B9" s="7" t="s">
        <v>17</v>
      </c>
      <c r="C9" s="17">
        <v>1</v>
      </c>
      <c r="D9" s="8" t="s">
        <v>11</v>
      </c>
      <c r="E9" s="18">
        <v>73.07</v>
      </c>
      <c r="F9" s="10">
        <f t="shared" si="0"/>
        <v>2201.30682</v>
      </c>
      <c r="G9" s="11"/>
      <c r="H9" s="12"/>
      <c r="I9" s="13">
        <f>C9*E9*-1</f>
        <v>-73.07</v>
      </c>
      <c r="J9" s="14">
        <f t="shared" si="1"/>
        <v>-2201.30682</v>
      </c>
      <c r="K9" s="15">
        <f>K8+I9</f>
        <v>124.93</v>
      </c>
      <c r="L9" s="16">
        <f t="shared" si="2"/>
        <v>3763.6411800000005</v>
      </c>
      <c r="M9" s="17"/>
    </row>
    <row r="10" spans="1:13" ht="16.5" customHeight="1">
      <c r="A10" s="3">
        <v>7</v>
      </c>
      <c r="B10" s="7" t="s">
        <v>18</v>
      </c>
      <c r="C10" s="17">
        <v>108</v>
      </c>
      <c r="D10" s="8" t="s">
        <v>11</v>
      </c>
      <c r="E10" s="18">
        <v>200</v>
      </c>
      <c r="F10" s="10">
        <f t="shared" si="0"/>
        <v>6025.2</v>
      </c>
      <c r="G10" s="11">
        <f>C10*E10</f>
        <v>21600</v>
      </c>
      <c r="H10" s="12">
        <f>G10*$B$3</f>
        <v>650721.6</v>
      </c>
      <c r="I10" s="13"/>
      <c r="J10" s="14"/>
      <c r="K10" s="15">
        <f>G10+K9</f>
        <v>21724.93</v>
      </c>
      <c r="L10" s="16">
        <f t="shared" si="2"/>
        <v>654485.24118</v>
      </c>
      <c r="M10" s="17"/>
    </row>
    <row r="11" spans="1:13" ht="16.5" customHeight="1">
      <c r="A11" s="3">
        <v>8</v>
      </c>
      <c r="B11" s="21" t="s">
        <v>24</v>
      </c>
      <c r="C11" s="22">
        <v>2484</v>
      </c>
      <c r="D11" s="23" t="s">
        <v>11</v>
      </c>
      <c r="E11" s="24">
        <v>0.84</v>
      </c>
      <c r="F11" s="33">
        <f t="shared" si="0"/>
        <v>25.30584</v>
      </c>
      <c r="G11" s="34">
        <f>2086.56-E35</f>
        <v>1872.36</v>
      </c>
      <c r="H11" s="12">
        <f>G11*$B$3</f>
        <v>56406.71736</v>
      </c>
      <c r="I11" s="13"/>
      <c r="J11" s="14"/>
      <c r="K11" s="15">
        <f>G11+K10</f>
        <v>23597.29</v>
      </c>
      <c r="L11" s="16">
        <f t="shared" si="2"/>
        <v>710891.95854</v>
      </c>
      <c r="M11" s="17"/>
    </row>
    <row r="12" spans="1:13" ht="16.5" customHeight="1">
      <c r="A12" s="3">
        <v>9</v>
      </c>
      <c r="B12" s="21" t="s">
        <v>19</v>
      </c>
      <c r="C12" s="22">
        <v>18</v>
      </c>
      <c r="D12" s="23" t="s">
        <v>11</v>
      </c>
      <c r="E12" s="24">
        <v>9.99</v>
      </c>
      <c r="F12" s="33">
        <f t="shared" si="0"/>
        <v>300.95874000000003</v>
      </c>
      <c r="G12" s="25"/>
      <c r="H12" s="12"/>
      <c r="I12" s="13">
        <v>-179.75</v>
      </c>
      <c r="J12" s="14">
        <f aca="true" t="shared" si="3" ref="J12:J24">I12*$B$3</f>
        <v>-5415.1485</v>
      </c>
      <c r="K12" s="15">
        <f>K11+I12</f>
        <v>23417.54</v>
      </c>
      <c r="L12" s="16">
        <f t="shared" si="2"/>
        <v>705476.81004</v>
      </c>
      <c r="M12" s="17"/>
    </row>
    <row r="13" spans="1:13" ht="16.5" customHeight="1">
      <c r="A13" s="3">
        <v>10</v>
      </c>
      <c r="B13" s="21" t="s">
        <v>20</v>
      </c>
      <c r="C13" s="22">
        <v>2</v>
      </c>
      <c r="D13" s="23" t="s">
        <v>11</v>
      </c>
      <c r="E13" s="24">
        <v>63.105000000000004</v>
      </c>
      <c r="F13" s="33">
        <f t="shared" si="0"/>
        <v>1901.1012300000002</v>
      </c>
      <c r="G13" s="25"/>
      <c r="H13" s="12"/>
      <c r="I13" s="26">
        <f aca="true" t="shared" si="4" ref="I13:I34">C13*E13*-1</f>
        <v>-126.21000000000001</v>
      </c>
      <c r="J13" s="14">
        <f t="shared" si="3"/>
        <v>-3802.2024600000004</v>
      </c>
      <c r="K13" s="15">
        <f>K12+I13</f>
        <v>23291.33</v>
      </c>
      <c r="L13" s="16">
        <f t="shared" si="2"/>
        <v>701674.6075800001</v>
      </c>
      <c r="M13" s="8" t="s">
        <v>21</v>
      </c>
    </row>
    <row r="14" spans="1:13" ht="16.5" customHeight="1">
      <c r="A14" s="3">
        <v>11</v>
      </c>
      <c r="B14" s="21" t="s">
        <v>22</v>
      </c>
      <c r="C14" s="35"/>
      <c r="D14" s="23" t="s">
        <v>23</v>
      </c>
      <c r="E14" s="36" t="e">
        <f>I14/C14</f>
        <v>#DIV/0!</v>
      </c>
      <c r="F14" s="33" t="e">
        <f t="shared" si="0"/>
        <v>#DIV/0!</v>
      </c>
      <c r="G14" s="25"/>
      <c r="H14" s="12"/>
      <c r="I14" s="26">
        <v>-15211.45</v>
      </c>
      <c r="J14" s="14">
        <f t="shared" si="3"/>
        <v>-458260.1427</v>
      </c>
      <c r="K14" s="15">
        <f aca="true" t="shared" si="5" ref="K14:K34">K13+I14</f>
        <v>8079.880000000001</v>
      </c>
      <c r="L14" s="16">
        <f t="shared" si="2"/>
        <v>243414.46488000004</v>
      </c>
      <c r="M14" s="17"/>
    </row>
    <row r="15" spans="1:13" ht="16.5" customHeight="1">
      <c r="A15" s="3">
        <v>12</v>
      </c>
      <c r="B15" s="21" t="s">
        <v>24</v>
      </c>
      <c r="C15" s="22">
        <v>2484</v>
      </c>
      <c r="D15" s="23" t="s">
        <v>11</v>
      </c>
      <c r="E15" s="24">
        <f>I15/C15*-1</f>
        <v>0.84</v>
      </c>
      <c r="F15" s="33">
        <f t="shared" si="0"/>
        <v>25.30584</v>
      </c>
      <c r="G15" s="25"/>
      <c r="H15" s="12"/>
      <c r="I15" s="26">
        <v>-2086.56</v>
      </c>
      <c r="J15" s="14">
        <f t="shared" si="3"/>
        <v>-62859.70656</v>
      </c>
      <c r="K15" s="15">
        <f t="shared" si="5"/>
        <v>5993.3200000000015</v>
      </c>
      <c r="L15" s="16">
        <f t="shared" si="2"/>
        <v>180554.75832000005</v>
      </c>
      <c r="M15" s="17"/>
    </row>
    <row r="16" spans="1:13" ht="16.5" customHeight="1">
      <c r="A16" s="3">
        <v>13</v>
      </c>
      <c r="B16" s="21" t="s">
        <v>26</v>
      </c>
      <c r="C16" s="22">
        <v>1</v>
      </c>
      <c r="D16" s="23" t="s">
        <v>11</v>
      </c>
      <c r="E16" s="24">
        <v>0</v>
      </c>
      <c r="F16" s="33">
        <f t="shared" si="0"/>
        <v>0</v>
      </c>
      <c r="G16" s="25"/>
      <c r="H16" s="12"/>
      <c r="I16" s="26">
        <f t="shared" si="4"/>
        <v>0</v>
      </c>
      <c r="J16" s="14">
        <f t="shared" si="3"/>
        <v>0</v>
      </c>
      <c r="K16" s="15">
        <f t="shared" si="5"/>
        <v>5993.3200000000015</v>
      </c>
      <c r="L16" s="16">
        <f t="shared" si="2"/>
        <v>180554.75832000005</v>
      </c>
      <c r="M16" s="17"/>
    </row>
    <row r="17" spans="1:13" ht="16.5" customHeight="1">
      <c r="A17" s="3">
        <v>14</v>
      </c>
      <c r="B17" s="21" t="s">
        <v>27</v>
      </c>
      <c r="C17" s="22">
        <v>1</v>
      </c>
      <c r="D17" s="23" t="s">
        <v>11</v>
      </c>
      <c r="E17" s="24">
        <v>200</v>
      </c>
      <c r="F17" s="33">
        <f t="shared" si="0"/>
        <v>6025.2</v>
      </c>
      <c r="G17" s="25"/>
      <c r="H17" s="12"/>
      <c r="I17" s="26">
        <f t="shared" si="4"/>
        <v>-200</v>
      </c>
      <c r="J17" s="14">
        <f t="shared" si="3"/>
        <v>-6025.2</v>
      </c>
      <c r="K17" s="15">
        <f t="shared" si="5"/>
        <v>5793.3200000000015</v>
      </c>
      <c r="L17" s="16">
        <f t="shared" si="2"/>
        <v>174529.55832000004</v>
      </c>
      <c r="M17" s="17" t="s">
        <v>28</v>
      </c>
    </row>
    <row r="18" spans="1:13" ht="16.5" customHeight="1">
      <c r="A18" s="3">
        <v>15</v>
      </c>
      <c r="B18" s="21" t="s">
        <v>29</v>
      </c>
      <c r="C18" s="22">
        <v>2</v>
      </c>
      <c r="D18" s="23" t="s">
        <v>11</v>
      </c>
      <c r="E18" s="24">
        <v>99.89</v>
      </c>
      <c r="F18" s="10">
        <f t="shared" si="0"/>
        <v>3009.28614</v>
      </c>
      <c r="G18" s="19"/>
      <c r="H18" s="12"/>
      <c r="I18" s="26">
        <f t="shared" si="4"/>
        <v>-199.78</v>
      </c>
      <c r="J18" s="14">
        <f t="shared" si="3"/>
        <v>-6018.57228</v>
      </c>
      <c r="K18" s="15">
        <f t="shared" si="5"/>
        <v>5593.540000000002</v>
      </c>
      <c r="L18" s="16">
        <f t="shared" si="2"/>
        <v>168510.98604000005</v>
      </c>
      <c r="M18" s="17"/>
    </row>
    <row r="19" spans="1:13" ht="16.5" customHeight="1">
      <c r="A19" s="3">
        <v>16</v>
      </c>
      <c r="B19" s="21" t="s">
        <v>30</v>
      </c>
      <c r="C19" s="22">
        <v>1</v>
      </c>
      <c r="D19" s="23" t="s">
        <v>11</v>
      </c>
      <c r="E19" s="24">
        <v>99.7</v>
      </c>
      <c r="F19" s="10">
        <f t="shared" si="0"/>
        <v>3003.5622000000003</v>
      </c>
      <c r="G19" s="19"/>
      <c r="H19" s="12"/>
      <c r="I19" s="26">
        <f t="shared" si="4"/>
        <v>-99.7</v>
      </c>
      <c r="J19" s="14">
        <f t="shared" si="3"/>
        <v>-3003.5622000000003</v>
      </c>
      <c r="K19" s="15">
        <f t="shared" si="5"/>
        <v>5493.840000000002</v>
      </c>
      <c r="L19" s="16">
        <f t="shared" si="2"/>
        <v>165507.42384000006</v>
      </c>
      <c r="M19" s="17" t="s">
        <v>31</v>
      </c>
    </row>
    <row r="20" spans="1:13" ht="16.5" customHeight="1">
      <c r="A20" s="3">
        <v>17</v>
      </c>
      <c r="B20" s="21" t="s">
        <v>32</v>
      </c>
      <c r="C20" s="22">
        <v>1</v>
      </c>
      <c r="D20" s="23" t="s">
        <v>11</v>
      </c>
      <c r="E20" s="24">
        <v>981.44</v>
      </c>
      <c r="F20" s="10">
        <f t="shared" si="0"/>
        <v>29566.861440000004</v>
      </c>
      <c r="G20" s="19"/>
      <c r="H20" s="12"/>
      <c r="I20" s="26">
        <f t="shared" si="4"/>
        <v>-981.44</v>
      </c>
      <c r="J20" s="14">
        <f t="shared" si="3"/>
        <v>-29566.861440000004</v>
      </c>
      <c r="K20" s="15">
        <f t="shared" si="5"/>
        <v>4512.4000000000015</v>
      </c>
      <c r="L20" s="16">
        <f t="shared" si="2"/>
        <v>135940.56240000005</v>
      </c>
      <c r="M20" s="17" t="s">
        <v>33</v>
      </c>
    </row>
    <row r="21" spans="1:13" ht="16.5" customHeight="1">
      <c r="A21" s="3">
        <v>18</v>
      </c>
      <c r="B21" s="21" t="s">
        <v>34</v>
      </c>
      <c r="C21" s="22">
        <v>1</v>
      </c>
      <c r="D21" s="23" t="s">
        <v>11</v>
      </c>
      <c r="E21" s="24">
        <v>200</v>
      </c>
      <c r="F21" s="10">
        <f t="shared" si="0"/>
        <v>6025.2</v>
      </c>
      <c r="G21" s="19"/>
      <c r="H21" s="12"/>
      <c r="I21" s="26">
        <f t="shared" si="4"/>
        <v>-200</v>
      </c>
      <c r="J21" s="14">
        <f t="shared" si="3"/>
        <v>-6025.2</v>
      </c>
      <c r="K21" s="15">
        <f t="shared" si="5"/>
        <v>4312.4000000000015</v>
      </c>
      <c r="L21" s="16">
        <f t="shared" si="2"/>
        <v>129915.36240000006</v>
      </c>
      <c r="M21" s="17" t="s">
        <v>35</v>
      </c>
    </row>
    <row r="22" spans="1:13" ht="16.5" customHeight="1">
      <c r="A22" s="3">
        <v>19</v>
      </c>
      <c r="B22" s="21" t="s">
        <v>36</v>
      </c>
      <c r="C22" s="22">
        <v>1</v>
      </c>
      <c r="D22" s="23" t="s">
        <v>11</v>
      </c>
      <c r="E22" s="24">
        <v>150</v>
      </c>
      <c r="F22" s="10">
        <f t="shared" si="0"/>
        <v>4518.900000000001</v>
      </c>
      <c r="G22" s="19"/>
      <c r="H22" s="12"/>
      <c r="I22" s="26">
        <f t="shared" si="4"/>
        <v>-150</v>
      </c>
      <c r="J22" s="14">
        <f t="shared" si="3"/>
        <v>-4518.900000000001</v>
      </c>
      <c r="K22" s="15">
        <f t="shared" si="5"/>
        <v>4162.4000000000015</v>
      </c>
      <c r="L22" s="16">
        <f t="shared" si="2"/>
        <v>125396.46240000005</v>
      </c>
      <c r="M22" s="17" t="s">
        <v>35</v>
      </c>
    </row>
    <row r="23" spans="1:13" ht="16.5" customHeight="1">
      <c r="A23" s="3">
        <v>20</v>
      </c>
      <c r="B23" s="21" t="s">
        <v>37</v>
      </c>
      <c r="C23" s="22">
        <v>1</v>
      </c>
      <c r="D23" s="23"/>
      <c r="E23" s="24">
        <v>9.2</v>
      </c>
      <c r="F23" s="10">
        <f t="shared" si="0"/>
        <v>277.1592</v>
      </c>
      <c r="G23" s="19"/>
      <c r="H23" s="12"/>
      <c r="I23" s="26">
        <f t="shared" si="4"/>
        <v>-9.2</v>
      </c>
      <c r="J23" s="14">
        <f t="shared" si="3"/>
        <v>-277.1592</v>
      </c>
      <c r="K23" s="15">
        <f t="shared" si="5"/>
        <v>4153.200000000002</v>
      </c>
      <c r="L23" s="16">
        <f t="shared" si="2"/>
        <v>125119.30320000005</v>
      </c>
      <c r="M23" s="17"/>
    </row>
    <row r="24" spans="1:13" ht="16.5" customHeight="1">
      <c r="A24" s="3">
        <v>21</v>
      </c>
      <c r="B24" s="21" t="s">
        <v>52</v>
      </c>
      <c r="C24" s="22">
        <v>2</v>
      </c>
      <c r="D24" s="23" t="s">
        <v>11</v>
      </c>
      <c r="E24" s="24">
        <v>41.5</v>
      </c>
      <c r="F24" s="10">
        <f t="shared" si="0"/>
        <v>1250.229</v>
      </c>
      <c r="G24" s="19"/>
      <c r="H24" s="12"/>
      <c r="I24" s="26">
        <f t="shared" si="4"/>
        <v>-83</v>
      </c>
      <c r="J24" s="14">
        <f t="shared" si="3"/>
        <v>-2500.458</v>
      </c>
      <c r="K24" s="15">
        <f t="shared" si="5"/>
        <v>4070.2000000000016</v>
      </c>
      <c r="L24" s="16">
        <f t="shared" si="2"/>
        <v>122618.84520000005</v>
      </c>
      <c r="M24" s="17" t="s">
        <v>39</v>
      </c>
    </row>
    <row r="25" spans="1:13" ht="16.5" customHeight="1">
      <c r="A25" s="6">
        <v>19</v>
      </c>
      <c r="B25" s="21" t="s">
        <v>53</v>
      </c>
      <c r="C25" s="22">
        <v>12100</v>
      </c>
      <c r="D25" s="23"/>
      <c r="E25" s="24">
        <v>0.25</v>
      </c>
      <c r="F25" s="10">
        <f t="shared" si="0"/>
        <v>7.5315</v>
      </c>
      <c r="G25" s="19">
        <f>C25*E25</f>
        <v>3025</v>
      </c>
      <c r="H25" s="12">
        <f>G25*$B$3</f>
        <v>91131.15000000001</v>
      </c>
      <c r="I25" s="26"/>
      <c r="J25" s="14"/>
      <c r="K25" s="15">
        <f aca="true" t="shared" si="6" ref="K25:K30">K24+I25+G25</f>
        <v>7095.200000000002</v>
      </c>
      <c r="L25" s="16">
        <f t="shared" si="2"/>
        <v>213749.99520000006</v>
      </c>
      <c r="M25" s="17" t="s">
        <v>39</v>
      </c>
    </row>
    <row r="26" spans="1:13" ht="16.5" customHeight="1">
      <c r="A26" s="6">
        <v>20</v>
      </c>
      <c r="B26" s="21" t="s">
        <v>54</v>
      </c>
      <c r="C26" s="22">
        <v>11000</v>
      </c>
      <c r="D26" s="23"/>
      <c r="E26" s="24">
        <v>0.04</v>
      </c>
      <c r="F26" s="10">
        <f t="shared" si="0"/>
        <v>1.2050400000000001</v>
      </c>
      <c r="G26" s="19">
        <f>C26*E26</f>
        <v>440</v>
      </c>
      <c r="H26" s="12">
        <f>G26*$B$3</f>
        <v>13255.44</v>
      </c>
      <c r="I26" s="26"/>
      <c r="J26" s="14"/>
      <c r="K26" s="15">
        <f t="shared" si="6"/>
        <v>7535.200000000002</v>
      </c>
      <c r="L26" s="16">
        <f t="shared" si="2"/>
        <v>227005.43520000007</v>
      </c>
      <c r="M26" s="17" t="s">
        <v>41</v>
      </c>
    </row>
    <row r="27" spans="1:13" ht="16.5" customHeight="1">
      <c r="A27" s="6">
        <v>20</v>
      </c>
      <c r="B27" s="21" t="s">
        <v>55</v>
      </c>
      <c r="C27" s="22">
        <v>15</v>
      </c>
      <c r="D27" s="23"/>
      <c r="E27" s="24">
        <v>3.32</v>
      </c>
      <c r="F27" s="10">
        <f t="shared" si="0"/>
        <v>100.01832</v>
      </c>
      <c r="G27" s="19">
        <f>C27*E27</f>
        <v>49.8</v>
      </c>
      <c r="H27" s="12">
        <f>G27*$B$3</f>
        <v>1500.2748</v>
      </c>
      <c r="I27" s="26"/>
      <c r="J27" s="14"/>
      <c r="K27" s="15">
        <f t="shared" si="6"/>
        <v>7585.000000000002</v>
      </c>
      <c r="L27" s="16">
        <f t="shared" si="2"/>
        <v>228505.71000000005</v>
      </c>
      <c r="M27" s="17" t="s">
        <v>41</v>
      </c>
    </row>
    <row r="28" spans="1:13" ht="16.5" customHeight="1">
      <c r="A28" s="6">
        <v>19</v>
      </c>
      <c r="B28" s="21" t="s">
        <v>56</v>
      </c>
      <c r="C28" s="22">
        <v>12100</v>
      </c>
      <c r="D28" s="23"/>
      <c r="E28" s="24">
        <v>0.25</v>
      </c>
      <c r="F28" s="10">
        <f t="shared" si="0"/>
        <v>7.5315</v>
      </c>
      <c r="G28" s="19"/>
      <c r="H28" s="12"/>
      <c r="I28" s="26">
        <f t="shared" si="4"/>
        <v>-3025</v>
      </c>
      <c r="J28" s="14">
        <f aca="true" t="shared" si="7" ref="J28:J34">I28*$B$3</f>
        <v>-91131.15000000001</v>
      </c>
      <c r="K28" s="15">
        <f t="shared" si="6"/>
        <v>4560.000000000002</v>
      </c>
      <c r="L28" s="16">
        <f t="shared" si="2"/>
        <v>137374.56000000006</v>
      </c>
      <c r="M28" s="17" t="s">
        <v>39</v>
      </c>
    </row>
    <row r="29" spans="1:13" ht="16.5" customHeight="1">
      <c r="A29" s="6">
        <v>20</v>
      </c>
      <c r="B29" s="21" t="s">
        <v>54</v>
      </c>
      <c r="C29" s="22">
        <v>11000</v>
      </c>
      <c r="D29" s="23"/>
      <c r="E29" s="24">
        <v>0.04</v>
      </c>
      <c r="F29" s="10">
        <f t="shared" si="0"/>
        <v>1.2050400000000001</v>
      </c>
      <c r="G29" s="19"/>
      <c r="H29" s="12"/>
      <c r="I29" s="26">
        <f t="shared" si="4"/>
        <v>-440</v>
      </c>
      <c r="J29" s="14">
        <f t="shared" si="7"/>
        <v>-13255.44</v>
      </c>
      <c r="K29" s="15">
        <f t="shared" si="6"/>
        <v>4120.000000000002</v>
      </c>
      <c r="L29" s="16">
        <f t="shared" si="2"/>
        <v>124119.12000000005</v>
      </c>
      <c r="M29" s="17" t="s">
        <v>41</v>
      </c>
    </row>
    <row r="30" spans="1:13" ht="16.5" customHeight="1">
      <c r="A30" s="6">
        <v>20</v>
      </c>
      <c r="B30" s="21" t="s">
        <v>55</v>
      </c>
      <c r="C30" s="22">
        <v>15</v>
      </c>
      <c r="D30" s="23"/>
      <c r="E30" s="24">
        <v>3.32</v>
      </c>
      <c r="F30" s="10">
        <f t="shared" si="0"/>
        <v>100.01832</v>
      </c>
      <c r="G30" s="19"/>
      <c r="H30" s="12"/>
      <c r="I30" s="26">
        <f t="shared" si="4"/>
        <v>-49.8</v>
      </c>
      <c r="J30" s="14">
        <f t="shared" si="7"/>
        <v>-1500.2748</v>
      </c>
      <c r="K30" s="15">
        <f t="shared" si="6"/>
        <v>4070.2000000000016</v>
      </c>
      <c r="L30" s="16">
        <f t="shared" si="2"/>
        <v>122618.84520000005</v>
      </c>
      <c r="M30" s="17" t="s">
        <v>41</v>
      </c>
    </row>
    <row r="31" spans="1:13" ht="16.5" customHeight="1">
      <c r="A31" s="3">
        <v>22</v>
      </c>
      <c r="B31" s="21" t="s">
        <v>57</v>
      </c>
      <c r="C31" s="22">
        <v>1</v>
      </c>
      <c r="D31" s="23" t="s">
        <v>11</v>
      </c>
      <c r="E31" s="24">
        <v>60</v>
      </c>
      <c r="F31" s="10">
        <f t="shared" si="0"/>
        <v>1807.5600000000002</v>
      </c>
      <c r="G31" s="19"/>
      <c r="H31" s="12"/>
      <c r="I31" s="26">
        <f t="shared" si="4"/>
        <v>-60</v>
      </c>
      <c r="J31" s="14">
        <f t="shared" si="7"/>
        <v>-1807.5600000000002</v>
      </c>
      <c r="K31" s="15">
        <f>K24+I31</f>
        <v>4010.2000000000016</v>
      </c>
      <c r="L31" s="16">
        <f t="shared" si="2"/>
        <v>120811.28520000006</v>
      </c>
      <c r="M31" s="17"/>
    </row>
    <row r="32" spans="1:13" ht="16.5" customHeight="1">
      <c r="A32" s="3">
        <v>23</v>
      </c>
      <c r="B32" s="21" t="s">
        <v>44</v>
      </c>
      <c r="C32" s="22">
        <v>3</v>
      </c>
      <c r="D32" s="23" t="s">
        <v>11</v>
      </c>
      <c r="E32" s="24">
        <v>10</v>
      </c>
      <c r="F32" s="10">
        <f t="shared" si="0"/>
        <v>301.26</v>
      </c>
      <c r="G32" s="19"/>
      <c r="H32" s="12"/>
      <c r="I32" s="26">
        <f t="shared" si="4"/>
        <v>-30</v>
      </c>
      <c r="J32" s="14">
        <f t="shared" si="7"/>
        <v>-903.7800000000001</v>
      </c>
      <c r="K32" s="15">
        <f t="shared" si="5"/>
        <v>3980.2000000000016</v>
      </c>
      <c r="L32" s="16">
        <f t="shared" si="2"/>
        <v>119907.50520000006</v>
      </c>
      <c r="M32" s="17"/>
    </row>
    <row r="33" spans="1:13" ht="16.5" customHeight="1">
      <c r="A33" s="3">
        <v>24</v>
      </c>
      <c r="B33" s="21" t="s">
        <v>45</v>
      </c>
      <c r="C33" s="22">
        <v>1</v>
      </c>
      <c r="D33" s="23"/>
      <c r="E33" s="24">
        <v>0</v>
      </c>
      <c r="F33" s="10">
        <f t="shared" si="0"/>
        <v>0</v>
      </c>
      <c r="G33" s="19"/>
      <c r="H33" s="12"/>
      <c r="I33" s="26">
        <f t="shared" si="4"/>
        <v>0</v>
      </c>
      <c r="J33" s="14">
        <f t="shared" si="7"/>
        <v>0</v>
      </c>
      <c r="K33" s="15">
        <f t="shared" si="5"/>
        <v>3980.2000000000016</v>
      </c>
      <c r="L33" s="16">
        <f t="shared" si="2"/>
        <v>119907.50520000006</v>
      </c>
      <c r="M33" s="17"/>
    </row>
    <row r="34" spans="1:13" ht="16.5" customHeight="1">
      <c r="A34" s="3">
        <v>25</v>
      </c>
      <c r="B34" s="21" t="s">
        <v>46</v>
      </c>
      <c r="C34" s="22">
        <v>1</v>
      </c>
      <c r="D34" s="23" t="s">
        <v>11</v>
      </c>
      <c r="E34" s="24">
        <v>1000</v>
      </c>
      <c r="F34" s="10">
        <f t="shared" si="0"/>
        <v>30126</v>
      </c>
      <c r="G34" s="28"/>
      <c r="H34" s="12"/>
      <c r="I34" s="26">
        <f t="shared" si="4"/>
        <v>-1000</v>
      </c>
      <c r="J34" s="14">
        <f t="shared" si="7"/>
        <v>-30126</v>
      </c>
      <c r="K34" s="15">
        <f t="shared" si="5"/>
        <v>2980.2000000000016</v>
      </c>
      <c r="L34" s="16">
        <f t="shared" si="2"/>
        <v>89781.50520000006</v>
      </c>
      <c r="M34" s="17"/>
    </row>
    <row r="35" spans="1:13" ht="16.5" customHeight="1">
      <c r="A35" s="3">
        <v>26</v>
      </c>
      <c r="B35" s="37" t="s">
        <v>58</v>
      </c>
      <c r="C35" s="35"/>
      <c r="D35" s="38"/>
      <c r="E35" s="39">
        <v>214.2</v>
      </c>
      <c r="F35" s="40">
        <f t="shared" si="0"/>
        <v>6452.9892</v>
      </c>
      <c r="G35" s="28"/>
      <c r="H35" s="12"/>
      <c r="I35" s="26">
        <v>0</v>
      </c>
      <c r="J35" s="14"/>
      <c r="K35" s="15"/>
      <c r="L35" s="16"/>
      <c r="M35" s="17"/>
    </row>
    <row r="36" spans="1:13" ht="31.5" customHeight="1">
      <c r="A36" s="6"/>
      <c r="B36" s="29" t="s">
        <v>47</v>
      </c>
      <c r="C36" s="17"/>
      <c r="D36" s="17"/>
      <c r="E36" s="18"/>
      <c r="F36" s="18"/>
      <c r="G36" s="19">
        <f>SUM(G4:G35)</f>
        <v>28672.16</v>
      </c>
      <c r="H36" s="12">
        <f>G36*$B$3</f>
        <v>863777.49216</v>
      </c>
      <c r="I36" s="26">
        <f>SUM(I4:I35)</f>
        <v>-25691.96</v>
      </c>
      <c r="J36" s="14">
        <f>I36*$B$3</f>
        <v>-773995.98696</v>
      </c>
      <c r="K36" s="15">
        <f>K34</f>
        <v>2980.2000000000016</v>
      </c>
      <c r="L36" s="16">
        <f>K36*$B$3</f>
        <v>89781.50520000006</v>
      </c>
      <c r="M36" s="28" t="s">
        <v>48</v>
      </c>
    </row>
    <row r="37" spans="1:8" s="43" customFormat="1" ht="9" customHeight="1">
      <c r="A37" s="41"/>
      <c r="B37" s="41"/>
      <c r="C37" s="41"/>
      <c r="D37" s="41"/>
      <c r="E37" s="41"/>
      <c r="F37" s="41"/>
      <c r="G37" s="42"/>
      <c r="H37" s="41"/>
    </row>
    <row r="38" ht="16.5" customHeight="1">
      <c r="B38" s="44" t="s">
        <v>59</v>
      </c>
    </row>
    <row r="39" ht="6.75" customHeight="1"/>
    <row r="40" spans="2:13" ht="16.5" customHeight="1">
      <c r="B40" s="45" t="s">
        <v>60</v>
      </c>
      <c r="C40" s="46"/>
      <c r="D40" s="46"/>
      <c r="E40" s="46"/>
      <c r="F40" s="46"/>
      <c r="G40" s="46"/>
      <c r="H40" s="46"/>
      <c r="I40" s="46"/>
      <c r="J40" s="46"/>
      <c r="K40" s="47">
        <v>4118.47</v>
      </c>
      <c r="L40" s="48">
        <f>K40*$B$3</f>
        <v>124073.02722000002</v>
      </c>
      <c r="M40" s="49"/>
    </row>
    <row r="41" spans="2:13" ht="16.5" customHeight="1">
      <c r="B41" s="50" t="s">
        <v>61</v>
      </c>
      <c r="C41" s="51"/>
      <c r="D41" s="51"/>
      <c r="E41" s="51"/>
      <c r="F41" s="51"/>
      <c r="G41" s="51"/>
      <c r="H41" s="51"/>
      <c r="I41" s="51"/>
      <c r="J41" s="51"/>
      <c r="K41" s="52">
        <v>5340</v>
      </c>
      <c r="L41" s="53">
        <f>K41*$B$3</f>
        <v>160872.84</v>
      </c>
      <c r="M41" s="54"/>
    </row>
    <row r="42" spans="2:13" ht="16.5" customHeight="1">
      <c r="B42" s="45" t="s">
        <v>62</v>
      </c>
      <c r="C42" s="46"/>
      <c r="D42" s="46"/>
      <c r="E42" s="46"/>
      <c r="F42" s="46"/>
      <c r="G42" s="46"/>
      <c r="H42" s="46"/>
      <c r="I42" s="46"/>
      <c r="J42" s="46"/>
      <c r="K42" s="47">
        <v>745.16</v>
      </c>
      <c r="L42" s="48">
        <f>K42*$B$3</f>
        <v>22448.69016</v>
      </c>
      <c r="M42" s="49"/>
    </row>
    <row r="43" spans="2:13" ht="16.5" customHeight="1">
      <c r="B43" s="55" t="s">
        <v>63</v>
      </c>
      <c r="C43" s="56"/>
      <c r="D43" s="56"/>
      <c r="E43" s="56"/>
      <c r="F43" s="56"/>
      <c r="G43" s="56"/>
      <c r="H43" s="56"/>
      <c r="I43" s="56"/>
      <c r="J43" s="56"/>
      <c r="K43" s="57">
        <f>SUM(K40:K42)</f>
        <v>10203.630000000001</v>
      </c>
      <c r="L43" s="58">
        <f>K43*$B$3</f>
        <v>307394.5573800001</v>
      </c>
      <c r="M43" s="59"/>
    </row>
    <row r="44" ht="16.5" customHeight="1"/>
    <row r="45" ht="16.5" customHeight="1"/>
    <row r="46" ht="16.5" customHeight="1"/>
  </sheetData>
  <sheetProtection/>
  <mergeCells count="4">
    <mergeCell ref="E2:F2"/>
    <mergeCell ref="G2:H2"/>
    <mergeCell ref="I2:J2"/>
    <mergeCell ref="K2:L2"/>
  </mergeCells>
  <printOptions horizontalCentered="1"/>
  <pageMargins left="0.19652777777777777" right="0.19652777777777777" top="0.984027777777778" bottom="0.984027777777778" header="0.5118055555555556" footer="0.5118055555555556"/>
  <pageSetup horizontalDpi="300" verticalDpi="300" orientation="landscape" paperSize="9" scale="95"/>
  <headerFooter alignWithMargins="0">
    <oddHeader>&amp;C&amp;"Arial,Tučné"&amp;14&amp;A</oddHeader>
    <oddFooter>&amp;L&amp;F&amp;C&amp;A&amp;R&amp;P/&amp;N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140625" style="0" customWidth="1"/>
    <col min="2" max="2" width="32.28125" style="0" customWidth="1"/>
    <col min="3" max="3" width="9.140625" style="60" customWidth="1"/>
    <col min="4" max="4" width="2.8515625" style="0" customWidth="1"/>
    <col min="5" max="5" width="8.421875" style="61" customWidth="1"/>
    <col min="6" max="9" width="16.421875" style="0" customWidth="1"/>
  </cols>
  <sheetData>
    <row r="1" spans="1:9" s="1" customFormat="1" ht="25.5" customHeight="1">
      <c r="A1" s="163" t="s">
        <v>64</v>
      </c>
      <c r="B1" s="163"/>
      <c r="C1" s="163"/>
      <c r="D1" s="163"/>
      <c r="E1" s="163"/>
      <c r="F1" s="163"/>
      <c r="G1" s="163"/>
      <c r="H1" s="163"/>
      <c r="I1" s="163"/>
    </row>
    <row r="2" spans="1:9" s="4" customFormat="1" ht="16.5" customHeight="1">
      <c r="A2" s="62" t="s">
        <v>1</v>
      </c>
      <c r="B2" s="63" t="s">
        <v>2</v>
      </c>
      <c r="C2" s="164" t="s">
        <v>3</v>
      </c>
      <c r="D2" s="164"/>
      <c r="E2" s="164"/>
      <c r="F2" s="64" t="s">
        <v>4</v>
      </c>
      <c r="G2" s="64" t="s">
        <v>5</v>
      </c>
      <c r="H2" s="64" t="s">
        <v>48</v>
      </c>
      <c r="I2" s="65" t="s">
        <v>7</v>
      </c>
    </row>
    <row r="3" spans="1:9" s="4" customFormat="1" ht="10.5">
      <c r="A3" s="66"/>
      <c r="B3" s="5">
        <v>30.126</v>
      </c>
      <c r="C3" s="67"/>
      <c r="D3" s="3"/>
      <c r="E3" s="68" t="s">
        <v>8</v>
      </c>
      <c r="F3" s="3" t="s">
        <v>8</v>
      </c>
      <c r="G3" s="3" t="s">
        <v>8</v>
      </c>
      <c r="H3" s="3" t="s">
        <v>8</v>
      </c>
      <c r="I3" s="69"/>
    </row>
    <row r="4" spans="1:9" s="1" customFormat="1" ht="16.5" customHeight="1">
      <c r="A4" s="66">
        <v>1</v>
      </c>
      <c r="B4" s="7" t="s">
        <v>10</v>
      </c>
      <c r="C4" s="70">
        <v>162</v>
      </c>
      <c r="D4" s="8" t="s">
        <v>11</v>
      </c>
      <c r="E4" s="9">
        <v>10</v>
      </c>
      <c r="F4" s="11">
        <f>C4*E4</f>
        <v>1620</v>
      </c>
      <c r="G4" s="13"/>
      <c r="H4" s="15">
        <f>F4+G4</f>
        <v>1620</v>
      </c>
      <c r="I4" s="71" t="s">
        <v>65</v>
      </c>
    </row>
    <row r="5" spans="1:9" s="1" customFormat="1" ht="16.5" customHeight="1">
      <c r="A5" s="66"/>
      <c r="B5" s="7" t="s">
        <v>10</v>
      </c>
      <c r="C5" s="70">
        <v>1</v>
      </c>
      <c r="D5" s="8" t="s">
        <v>11</v>
      </c>
      <c r="E5" s="9">
        <v>35</v>
      </c>
      <c r="F5" s="11">
        <f>C5*E5</f>
        <v>35</v>
      </c>
      <c r="G5" s="13"/>
      <c r="H5" s="15">
        <f>H4+F5</f>
        <v>1655</v>
      </c>
      <c r="I5" s="71"/>
    </row>
    <row r="6" spans="1:9" s="1" customFormat="1" ht="16.5" customHeight="1">
      <c r="A6" s="66">
        <v>2</v>
      </c>
      <c r="B6" s="7" t="s">
        <v>13</v>
      </c>
      <c r="C6" s="70">
        <v>162</v>
      </c>
      <c r="D6" s="8" t="s">
        <v>11</v>
      </c>
      <c r="E6" s="9">
        <v>4</v>
      </c>
      <c r="F6" s="11"/>
      <c r="G6" s="13">
        <f>C6*E6*-1</f>
        <v>-648</v>
      </c>
      <c r="H6" s="15">
        <f>H5+G6</f>
        <v>1007</v>
      </c>
      <c r="I6" s="71" t="s">
        <v>66</v>
      </c>
    </row>
    <row r="7" spans="1:9" s="1" customFormat="1" ht="16.5" customHeight="1">
      <c r="A7" s="66"/>
      <c r="B7" s="7" t="s">
        <v>13</v>
      </c>
      <c r="C7" s="70">
        <v>1</v>
      </c>
      <c r="D7" s="8" t="s">
        <v>11</v>
      </c>
      <c r="E7" s="9">
        <v>35</v>
      </c>
      <c r="F7" s="11"/>
      <c r="G7" s="13">
        <f>C7*E7*-1</f>
        <v>-35</v>
      </c>
      <c r="H7" s="15">
        <f>H6+G7</f>
        <v>972</v>
      </c>
      <c r="I7" s="71"/>
    </row>
    <row r="8" spans="1:9" s="1" customFormat="1" ht="16.5" customHeight="1">
      <c r="A8" s="66">
        <v>3</v>
      </c>
      <c r="B8" s="7" t="s">
        <v>15</v>
      </c>
      <c r="C8" s="72">
        <v>123</v>
      </c>
      <c r="D8" s="8" t="s">
        <v>11</v>
      </c>
      <c r="E8" s="9">
        <v>6</v>
      </c>
      <c r="F8" s="11"/>
      <c r="G8" s="13">
        <f>C8*E8*-1</f>
        <v>-738</v>
      </c>
      <c r="H8" s="15">
        <f>H7+G8</f>
        <v>234</v>
      </c>
      <c r="I8" s="71" t="s">
        <v>67</v>
      </c>
    </row>
    <row r="9" spans="1:9" s="1" customFormat="1" ht="16.5" customHeight="1">
      <c r="A9" s="66">
        <v>4</v>
      </c>
      <c r="B9" s="7" t="s">
        <v>17</v>
      </c>
      <c r="C9" s="73">
        <v>1</v>
      </c>
      <c r="D9" s="8" t="s">
        <v>11</v>
      </c>
      <c r="E9" s="18">
        <v>70</v>
      </c>
      <c r="F9" s="11"/>
      <c r="G9" s="13">
        <f>C9*E9*-1</f>
        <v>-70</v>
      </c>
      <c r="H9" s="15">
        <f>H8+G9</f>
        <v>164</v>
      </c>
      <c r="I9" s="74"/>
    </row>
    <row r="10" spans="1:9" s="1" customFormat="1" ht="16.5" customHeight="1">
      <c r="A10" s="66">
        <v>5</v>
      </c>
      <c r="B10" s="7" t="s">
        <v>18</v>
      </c>
      <c r="C10" s="73">
        <v>103</v>
      </c>
      <c r="D10" s="8" t="s">
        <v>11</v>
      </c>
      <c r="E10" s="18">
        <v>200</v>
      </c>
      <c r="F10" s="11">
        <f>C10*E10</f>
        <v>20600</v>
      </c>
      <c r="G10" s="13"/>
      <c r="H10" s="15">
        <f>F10+H9</f>
        <v>20764</v>
      </c>
      <c r="I10" s="74"/>
    </row>
    <row r="11" spans="1:9" s="1" customFormat="1" ht="16.5" customHeight="1">
      <c r="A11" s="66">
        <v>6</v>
      </c>
      <c r="B11" s="7" t="s">
        <v>19</v>
      </c>
      <c r="C11" s="73">
        <v>19</v>
      </c>
      <c r="D11" s="8" t="s">
        <v>11</v>
      </c>
      <c r="E11" s="18">
        <v>8</v>
      </c>
      <c r="F11" s="19"/>
      <c r="G11" s="13">
        <f>C11*E11*-1</f>
        <v>-152</v>
      </c>
      <c r="H11" s="15">
        <f>H10+G11</f>
        <v>20612</v>
      </c>
      <c r="I11" s="74"/>
    </row>
    <row r="12" spans="1:9" s="1" customFormat="1" ht="16.5" customHeight="1">
      <c r="A12" s="66">
        <v>7</v>
      </c>
      <c r="B12" s="21" t="s">
        <v>20</v>
      </c>
      <c r="C12" s="75">
        <v>2</v>
      </c>
      <c r="D12" s="23" t="s">
        <v>11</v>
      </c>
      <c r="E12" s="24">
        <v>75</v>
      </c>
      <c r="F12" s="25"/>
      <c r="G12" s="26">
        <f aca="true" t="shared" si="0" ref="G12:G30">C12*E12*-1</f>
        <v>-150</v>
      </c>
      <c r="H12" s="15">
        <f>H11+G12</f>
        <v>20462</v>
      </c>
      <c r="I12" s="71" t="s">
        <v>21</v>
      </c>
    </row>
    <row r="13" spans="1:9" s="1" customFormat="1" ht="16.5" customHeight="1">
      <c r="A13" s="66">
        <v>8</v>
      </c>
      <c r="B13" s="21" t="s">
        <v>68</v>
      </c>
      <c r="C13" s="75">
        <v>10219</v>
      </c>
      <c r="D13" s="23" t="s">
        <v>23</v>
      </c>
      <c r="E13" s="24">
        <v>0.64</v>
      </c>
      <c r="F13" s="19"/>
      <c r="G13" s="26">
        <f t="shared" si="0"/>
        <v>-6540.16</v>
      </c>
      <c r="H13" s="15">
        <f>H12+G13</f>
        <v>13921.84</v>
      </c>
      <c r="I13" s="74"/>
    </row>
    <row r="14" spans="1:9" s="1" customFormat="1" ht="16.5" customHeight="1">
      <c r="A14" s="66">
        <v>9</v>
      </c>
      <c r="B14" s="21" t="s">
        <v>69</v>
      </c>
      <c r="C14" s="75">
        <v>8177</v>
      </c>
      <c r="D14" s="23" t="s">
        <v>23</v>
      </c>
      <c r="E14" s="24">
        <v>0.85</v>
      </c>
      <c r="F14" s="19"/>
      <c r="G14" s="26">
        <f t="shared" si="0"/>
        <v>-6950.45</v>
      </c>
      <c r="H14" s="15">
        <f>H13+G14</f>
        <v>6971.39</v>
      </c>
      <c r="I14" s="74"/>
    </row>
    <row r="15" spans="1:9" s="1" customFormat="1" ht="16.5" customHeight="1">
      <c r="A15" s="66">
        <v>10</v>
      </c>
      <c r="B15" s="21" t="s">
        <v>70</v>
      </c>
      <c r="C15" s="75">
        <v>2448</v>
      </c>
      <c r="D15" s="23" t="s">
        <v>11</v>
      </c>
      <c r="E15" s="24">
        <v>0.85</v>
      </c>
      <c r="F15" s="19">
        <f>C15*E15</f>
        <v>2080.7999999999997</v>
      </c>
      <c r="G15" s="51"/>
      <c r="H15" s="15">
        <f>F15+H14</f>
        <v>9052.19</v>
      </c>
      <c r="I15" s="74" t="s">
        <v>71</v>
      </c>
    </row>
    <row r="16" spans="1:9" s="1" customFormat="1" ht="16.5" customHeight="1">
      <c r="A16" s="66">
        <v>11</v>
      </c>
      <c r="B16" s="21" t="s">
        <v>72</v>
      </c>
      <c r="C16" s="75">
        <v>2448</v>
      </c>
      <c r="D16" s="23" t="s">
        <v>11</v>
      </c>
      <c r="E16" s="24">
        <v>0.85</v>
      </c>
      <c r="F16" s="19"/>
      <c r="G16" s="26">
        <f>C15*E15*-1</f>
        <v>-2080.7999999999997</v>
      </c>
      <c r="H16" s="15">
        <f>H15+G16</f>
        <v>6971.390000000001</v>
      </c>
      <c r="I16" s="74"/>
    </row>
    <row r="17" spans="1:9" s="1" customFormat="1" ht="16.5" customHeight="1">
      <c r="A17" s="66">
        <v>12</v>
      </c>
      <c r="B17" s="21" t="s">
        <v>26</v>
      </c>
      <c r="C17" s="75">
        <v>1</v>
      </c>
      <c r="D17" s="23" t="s">
        <v>11</v>
      </c>
      <c r="E17" s="24">
        <v>200</v>
      </c>
      <c r="F17" s="19"/>
      <c r="G17" s="26">
        <f t="shared" si="0"/>
        <v>-200</v>
      </c>
      <c r="H17" s="15">
        <f aca="true" t="shared" si="1" ref="H17:H30">H16+G17</f>
        <v>6771.390000000001</v>
      </c>
      <c r="I17" s="74"/>
    </row>
    <row r="18" spans="1:9" s="1" customFormat="1" ht="16.5" customHeight="1">
      <c r="A18" s="66">
        <v>13</v>
      </c>
      <c r="B18" s="21" t="s">
        <v>27</v>
      </c>
      <c r="C18" s="75">
        <v>1</v>
      </c>
      <c r="D18" s="23" t="s">
        <v>11</v>
      </c>
      <c r="E18" s="24">
        <v>200</v>
      </c>
      <c r="F18" s="19"/>
      <c r="G18" s="26">
        <f t="shared" si="0"/>
        <v>-200</v>
      </c>
      <c r="H18" s="15">
        <f t="shared" si="1"/>
        <v>6571.390000000001</v>
      </c>
      <c r="I18" s="74" t="s">
        <v>28</v>
      </c>
    </row>
    <row r="19" spans="1:9" s="1" customFormat="1" ht="16.5" customHeight="1">
      <c r="A19" s="66">
        <v>14</v>
      </c>
      <c r="B19" s="21" t="s">
        <v>29</v>
      </c>
      <c r="C19" s="75">
        <v>2</v>
      </c>
      <c r="D19" s="23" t="s">
        <v>11</v>
      </c>
      <c r="E19" s="24">
        <v>110</v>
      </c>
      <c r="F19" s="19"/>
      <c r="G19" s="26">
        <f t="shared" si="0"/>
        <v>-220</v>
      </c>
      <c r="H19" s="15">
        <f t="shared" si="1"/>
        <v>6351.390000000001</v>
      </c>
      <c r="I19" s="74"/>
    </row>
    <row r="20" spans="1:9" s="1" customFormat="1" ht="16.5" customHeight="1">
      <c r="A20" s="66">
        <v>15</v>
      </c>
      <c r="B20" s="21" t="s">
        <v>30</v>
      </c>
      <c r="C20" s="75">
        <v>1</v>
      </c>
      <c r="D20" s="23" t="s">
        <v>11</v>
      </c>
      <c r="E20" s="24">
        <v>100</v>
      </c>
      <c r="F20" s="19"/>
      <c r="G20" s="26">
        <f t="shared" si="0"/>
        <v>-100</v>
      </c>
      <c r="H20" s="15">
        <f t="shared" si="1"/>
        <v>6251.390000000001</v>
      </c>
      <c r="I20" s="74" t="s">
        <v>31</v>
      </c>
    </row>
    <row r="21" spans="1:9" s="1" customFormat="1" ht="16.5" customHeight="1">
      <c r="A21" s="66">
        <v>16</v>
      </c>
      <c r="B21" s="21" t="s">
        <v>32</v>
      </c>
      <c r="C21" s="75">
        <v>1</v>
      </c>
      <c r="D21" s="23" t="s">
        <v>11</v>
      </c>
      <c r="E21" s="24">
        <v>1000</v>
      </c>
      <c r="F21" s="19"/>
      <c r="G21" s="26">
        <f t="shared" si="0"/>
        <v>-1000</v>
      </c>
      <c r="H21" s="15">
        <f t="shared" si="1"/>
        <v>5251.390000000001</v>
      </c>
      <c r="I21" s="74" t="s">
        <v>33</v>
      </c>
    </row>
    <row r="22" spans="1:9" s="1" customFormat="1" ht="16.5" customHeight="1">
      <c r="A22" s="66">
        <v>17</v>
      </c>
      <c r="B22" s="21" t="s">
        <v>34</v>
      </c>
      <c r="C22" s="75">
        <v>1</v>
      </c>
      <c r="D22" s="23" t="s">
        <v>11</v>
      </c>
      <c r="E22" s="24">
        <v>200</v>
      </c>
      <c r="F22" s="19"/>
      <c r="G22" s="26">
        <f t="shared" si="0"/>
        <v>-200</v>
      </c>
      <c r="H22" s="15">
        <f t="shared" si="1"/>
        <v>5051.390000000001</v>
      </c>
      <c r="I22" s="74" t="s">
        <v>35</v>
      </c>
    </row>
    <row r="23" spans="1:9" s="1" customFormat="1" ht="16.5" customHeight="1">
      <c r="A23" s="66">
        <v>18</v>
      </c>
      <c r="B23" s="21" t="s">
        <v>36</v>
      </c>
      <c r="C23" s="75">
        <v>1</v>
      </c>
      <c r="D23" s="23" t="s">
        <v>11</v>
      </c>
      <c r="E23" s="24">
        <v>150</v>
      </c>
      <c r="F23" s="19"/>
      <c r="G23" s="26">
        <f t="shared" si="0"/>
        <v>-150</v>
      </c>
      <c r="H23" s="15">
        <f t="shared" si="1"/>
        <v>4901.390000000001</v>
      </c>
      <c r="I23" s="74" t="s">
        <v>35</v>
      </c>
    </row>
    <row r="24" spans="1:9" s="1" customFormat="1" ht="16.5" customHeight="1">
      <c r="A24" s="66">
        <v>19</v>
      </c>
      <c r="B24" s="21" t="s">
        <v>37</v>
      </c>
      <c r="C24" s="75">
        <v>1</v>
      </c>
      <c r="D24" s="23"/>
      <c r="E24" s="24">
        <v>30</v>
      </c>
      <c r="F24" s="19"/>
      <c r="G24" s="26">
        <f t="shared" si="0"/>
        <v>-30</v>
      </c>
      <c r="H24" s="15">
        <f t="shared" si="1"/>
        <v>4871.390000000001</v>
      </c>
      <c r="I24" s="74"/>
    </row>
    <row r="25" spans="1:9" s="1" customFormat="1" ht="16.5" customHeight="1">
      <c r="A25" s="66">
        <v>20</v>
      </c>
      <c r="B25" s="21" t="s">
        <v>44</v>
      </c>
      <c r="C25" s="75">
        <v>3</v>
      </c>
      <c r="D25" s="23" t="s">
        <v>11</v>
      </c>
      <c r="E25" s="24">
        <v>10</v>
      </c>
      <c r="F25" s="19"/>
      <c r="G25" s="26">
        <f t="shared" si="0"/>
        <v>-30</v>
      </c>
      <c r="H25" s="15">
        <f t="shared" si="1"/>
        <v>4841.390000000001</v>
      </c>
      <c r="I25" s="74"/>
    </row>
    <row r="26" spans="1:9" s="1" customFormat="1" ht="16.5" customHeight="1">
      <c r="A26" s="66">
        <v>21</v>
      </c>
      <c r="B26" s="21" t="s">
        <v>45</v>
      </c>
      <c r="C26" s="75">
        <v>1</v>
      </c>
      <c r="D26" s="23"/>
      <c r="E26" s="24">
        <v>20</v>
      </c>
      <c r="F26" s="19"/>
      <c r="G26" s="26">
        <f t="shared" si="0"/>
        <v>-20</v>
      </c>
      <c r="H26" s="15">
        <f t="shared" si="1"/>
        <v>4821.390000000001</v>
      </c>
      <c r="I26" s="74"/>
    </row>
    <row r="27" spans="1:9" s="1" customFormat="1" ht="16.5" customHeight="1">
      <c r="A27" s="66">
        <v>22</v>
      </c>
      <c r="B27" s="21" t="s">
        <v>46</v>
      </c>
      <c r="C27" s="75">
        <v>1</v>
      </c>
      <c r="D27" s="23" t="s">
        <v>11</v>
      </c>
      <c r="E27" s="24">
        <v>1000</v>
      </c>
      <c r="F27" s="28"/>
      <c r="G27" s="26">
        <f t="shared" si="0"/>
        <v>-1000</v>
      </c>
      <c r="H27" s="15">
        <f t="shared" si="1"/>
        <v>3821.3900000000012</v>
      </c>
      <c r="I27" s="74"/>
    </row>
    <row r="28" spans="1:9" s="1" customFormat="1" ht="16.5" customHeight="1">
      <c r="A28" s="66">
        <v>23</v>
      </c>
      <c r="B28" s="21" t="s">
        <v>73</v>
      </c>
      <c r="C28" s="22">
        <v>12100</v>
      </c>
      <c r="D28" s="23" t="s">
        <v>11</v>
      </c>
      <c r="E28" s="24">
        <v>0.25</v>
      </c>
      <c r="F28" s="10"/>
      <c r="G28" s="26">
        <f t="shared" si="0"/>
        <v>-3025</v>
      </c>
      <c r="H28" s="15">
        <f t="shared" si="1"/>
        <v>796.3900000000012</v>
      </c>
      <c r="I28" s="74"/>
    </row>
    <row r="29" spans="1:9" s="1" customFormat="1" ht="16.5" customHeight="1">
      <c r="A29" s="66">
        <v>24</v>
      </c>
      <c r="B29" s="21" t="s">
        <v>74</v>
      </c>
      <c r="C29" s="22">
        <v>11000</v>
      </c>
      <c r="D29" s="23" t="s">
        <v>11</v>
      </c>
      <c r="E29" s="24">
        <v>0.04</v>
      </c>
      <c r="F29" s="10"/>
      <c r="G29" s="26">
        <f t="shared" si="0"/>
        <v>-440</v>
      </c>
      <c r="H29" s="15">
        <f t="shared" si="1"/>
        <v>356.39000000000124</v>
      </c>
      <c r="I29" s="74"/>
    </row>
    <row r="30" spans="1:9" s="1" customFormat="1" ht="16.5" customHeight="1">
      <c r="A30" s="66">
        <v>25</v>
      </c>
      <c r="B30" s="21" t="s">
        <v>75</v>
      </c>
      <c r="C30" s="22">
        <v>15</v>
      </c>
      <c r="D30" s="23" t="s">
        <v>11</v>
      </c>
      <c r="E30" s="24">
        <v>3.32</v>
      </c>
      <c r="F30" s="10"/>
      <c r="G30" s="26">
        <f t="shared" si="0"/>
        <v>-49.8</v>
      </c>
      <c r="H30" s="15">
        <f t="shared" si="1"/>
        <v>306.5900000000012</v>
      </c>
      <c r="I30" s="74"/>
    </row>
    <row r="31" spans="1:9" s="1" customFormat="1" ht="16.5" customHeight="1">
      <c r="A31" s="66">
        <v>26</v>
      </c>
      <c r="B31" s="21" t="s">
        <v>53</v>
      </c>
      <c r="C31" s="22">
        <v>12100</v>
      </c>
      <c r="D31" s="23" t="s">
        <v>11</v>
      </c>
      <c r="E31" s="24">
        <v>0.25</v>
      </c>
      <c r="F31" s="19">
        <f>C31*E31</f>
        <v>3025</v>
      </c>
      <c r="G31" s="26"/>
      <c r="H31" s="15">
        <f>H30+F31</f>
        <v>3331.590000000001</v>
      </c>
      <c r="I31" s="74"/>
    </row>
    <row r="32" spans="1:9" s="1" customFormat="1" ht="16.5" customHeight="1">
      <c r="A32" s="66">
        <v>27</v>
      </c>
      <c r="B32" s="21" t="s">
        <v>54</v>
      </c>
      <c r="C32" s="22">
        <v>11000</v>
      </c>
      <c r="D32" s="23" t="s">
        <v>11</v>
      </c>
      <c r="E32" s="24">
        <v>0.04</v>
      </c>
      <c r="F32" s="19">
        <f>C32*E32</f>
        <v>440</v>
      </c>
      <c r="G32" s="26"/>
      <c r="H32" s="15">
        <f>H31+F32</f>
        <v>3771.590000000001</v>
      </c>
      <c r="I32" s="74"/>
    </row>
    <row r="33" spans="1:9" s="1" customFormat="1" ht="16.5" customHeight="1">
      <c r="A33" s="66">
        <v>28</v>
      </c>
      <c r="B33" s="21" t="s">
        <v>55</v>
      </c>
      <c r="C33" s="22">
        <v>15</v>
      </c>
      <c r="D33" s="23" t="s">
        <v>11</v>
      </c>
      <c r="E33" s="24">
        <v>3.32</v>
      </c>
      <c r="F33" s="19">
        <f>C33*E33</f>
        <v>49.8</v>
      </c>
      <c r="G33" s="26"/>
      <c r="H33" s="15">
        <f>H32+F33</f>
        <v>3821.3900000000012</v>
      </c>
      <c r="I33" s="74"/>
    </row>
    <row r="34" spans="1:9" s="1" customFormat="1" ht="16.5" customHeight="1">
      <c r="A34" s="66">
        <v>29</v>
      </c>
      <c r="B34" s="21" t="s">
        <v>76</v>
      </c>
      <c r="C34" s="76" t="s">
        <v>77</v>
      </c>
      <c r="D34" s="23"/>
      <c r="E34" s="24"/>
      <c r="F34" s="28"/>
      <c r="G34" s="26">
        <v>-200</v>
      </c>
      <c r="H34" s="15">
        <f>H27+G34</f>
        <v>3621.3900000000012</v>
      </c>
      <c r="I34" s="74"/>
    </row>
    <row r="35" spans="1:9" s="1" customFormat="1" ht="9" customHeight="1">
      <c r="A35" s="77"/>
      <c r="B35" s="8"/>
      <c r="C35" s="73"/>
      <c r="D35" s="17"/>
      <c r="E35" s="18"/>
      <c r="F35" s="28"/>
      <c r="G35" s="26"/>
      <c r="H35" s="15"/>
      <c r="I35" s="74"/>
    </row>
    <row r="36" spans="1:9" s="86" customFormat="1" ht="25.5" customHeight="1">
      <c r="A36" s="78"/>
      <c r="B36" s="79" t="s">
        <v>47</v>
      </c>
      <c r="C36" s="80"/>
      <c r="D36" s="81"/>
      <c r="E36" s="82"/>
      <c r="F36" s="83">
        <f>SUM(F4:F35)</f>
        <v>27850.6</v>
      </c>
      <c r="G36" s="83">
        <f>SUM(G4:G35)</f>
        <v>-24229.21</v>
      </c>
      <c r="H36" s="84">
        <f>F36+G36</f>
        <v>3621.3899999999994</v>
      </c>
      <c r="I36" s="85" t="s">
        <v>48</v>
      </c>
    </row>
  </sheetData>
  <sheetProtection/>
  <mergeCells count="2">
    <mergeCell ref="A1:I1"/>
    <mergeCell ref="C2:E2"/>
  </mergeCells>
  <printOptions/>
  <pageMargins left="0.7083333333333334" right="0.7083333333333334" top="0.7479166666666668" bottom="0.7479166666666668" header="0.5118055555555556" footer="0.5118055555555556"/>
  <pageSetup fitToHeight="1" fitToWidth="1" horizontalDpi="300" verticalDpi="300" orientation="landscape" paperSize="9"/>
  <headerFooter alignWithMargins="0">
    <oddHeader>&amp;C&amp;A</oddHeader>
    <oddFooter>&amp;L&amp;F&amp;R&amp;P/&amp;N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O48" sqref="O48"/>
    </sheetView>
  </sheetViews>
  <sheetFormatPr defaultColWidth="9.140625" defaultRowHeight="12.75"/>
  <cols>
    <col min="1" max="1" width="3.7109375" style="1" customWidth="1"/>
    <col min="2" max="2" width="26.8515625" style="1" customWidth="1"/>
    <col min="3" max="3" width="6.8515625" style="1" customWidth="1"/>
    <col min="4" max="4" width="2.8515625" style="1" customWidth="1"/>
    <col min="5" max="5" width="8.421875" style="1" bestFit="1" customWidth="1"/>
    <col min="6" max="6" width="10.421875" style="1" customWidth="1"/>
    <col min="7" max="7" width="13.140625" style="1" customWidth="1"/>
    <col min="8" max="8" width="13.140625" style="32" customWidth="1"/>
    <col min="9" max="9" width="13.140625" style="1" customWidth="1"/>
    <col min="10" max="10" width="14.140625" style="1" customWidth="1"/>
    <col min="11" max="11" width="8.28125" style="1" bestFit="1" customWidth="1"/>
    <col min="12" max="16384" width="9.140625" style="1" customWidth="1"/>
  </cols>
  <sheetData>
    <row r="1" spans="1:11" s="32" customFormat="1" ht="25.5" customHeight="1">
      <c r="A1" s="87"/>
      <c r="B1" s="88" t="s">
        <v>78</v>
      </c>
      <c r="C1" s="89"/>
      <c r="D1" s="89"/>
      <c r="E1" s="89"/>
      <c r="F1" s="89"/>
      <c r="G1" s="89"/>
      <c r="H1" s="89"/>
      <c r="I1" s="89">
        <v>-1</v>
      </c>
      <c r="J1" s="89"/>
      <c r="K1" s="90"/>
    </row>
    <row r="2" spans="1:11" s="4" customFormat="1" ht="26.25" customHeight="1">
      <c r="A2" s="91" t="s">
        <v>1</v>
      </c>
      <c r="B2" s="92" t="s">
        <v>2</v>
      </c>
      <c r="C2" s="92"/>
      <c r="D2" s="92"/>
      <c r="E2" s="92" t="s">
        <v>3</v>
      </c>
      <c r="F2" s="92" t="s">
        <v>4</v>
      </c>
      <c r="G2" s="92" t="s">
        <v>79</v>
      </c>
      <c r="H2" s="93" t="s">
        <v>80</v>
      </c>
      <c r="I2" s="94" t="s">
        <v>81</v>
      </c>
      <c r="J2" s="92" t="s">
        <v>6</v>
      </c>
      <c r="K2" s="95" t="s">
        <v>7</v>
      </c>
    </row>
    <row r="3" spans="1:11" s="4" customFormat="1" ht="10.5">
      <c r="A3" s="66"/>
      <c r="B3" s="5">
        <v>30.126</v>
      </c>
      <c r="C3" s="3"/>
      <c r="D3" s="3"/>
      <c r="E3" s="3" t="s">
        <v>8</v>
      </c>
      <c r="F3" s="3" t="s">
        <v>8</v>
      </c>
      <c r="G3" s="3" t="s">
        <v>8</v>
      </c>
      <c r="H3" s="96"/>
      <c r="I3" s="97"/>
      <c r="J3" s="3" t="s">
        <v>8</v>
      </c>
      <c r="K3" s="69"/>
    </row>
    <row r="4" spans="1:11" ht="16.5" customHeight="1">
      <c r="A4" s="66">
        <v>1</v>
      </c>
      <c r="B4" s="7" t="s">
        <v>10</v>
      </c>
      <c r="C4" s="70">
        <v>162</v>
      </c>
      <c r="D4" s="8" t="s">
        <v>11</v>
      </c>
      <c r="E4" s="9">
        <v>10</v>
      </c>
      <c r="F4" s="11">
        <f>C4*E4</f>
        <v>1620</v>
      </c>
      <c r="G4" s="13"/>
      <c r="H4" s="98">
        <f>F4</f>
        <v>1620</v>
      </c>
      <c r="I4" s="99"/>
      <c r="J4" s="15">
        <f>H4</f>
        <v>1620</v>
      </c>
      <c r="K4" s="71"/>
    </row>
    <row r="5" spans="1:11" ht="16.5" customHeight="1">
      <c r="A5" s="66"/>
      <c r="B5" s="7" t="s">
        <v>10</v>
      </c>
      <c r="C5" s="70">
        <v>1</v>
      </c>
      <c r="D5" s="8" t="s">
        <v>11</v>
      </c>
      <c r="E5" s="9">
        <v>35</v>
      </c>
      <c r="F5" s="11">
        <f>C5*E5</f>
        <v>35</v>
      </c>
      <c r="G5" s="13"/>
      <c r="H5" s="98">
        <f aca="true" t="shared" si="0" ref="H5:H38">F5</f>
        <v>35</v>
      </c>
      <c r="I5" s="99"/>
      <c r="J5" s="15">
        <f>J4+H5+I5</f>
        <v>1655</v>
      </c>
      <c r="K5" s="71"/>
    </row>
    <row r="6" spans="1:11" ht="16.5" customHeight="1">
      <c r="A6" s="66">
        <v>2</v>
      </c>
      <c r="B6" s="7" t="s">
        <v>13</v>
      </c>
      <c r="C6" s="70">
        <v>162</v>
      </c>
      <c r="D6" s="8" t="s">
        <v>11</v>
      </c>
      <c r="E6" s="9">
        <v>4</v>
      </c>
      <c r="F6" s="11"/>
      <c r="G6" s="13">
        <f>C6*E6*-1</f>
        <v>-648</v>
      </c>
      <c r="H6" s="98">
        <f t="shared" si="0"/>
        <v>0</v>
      </c>
      <c r="I6" s="99">
        <f>648*-1</f>
        <v>-648</v>
      </c>
      <c r="J6" s="15">
        <f aca="true" t="shared" si="1" ref="J6:J38">J5+H6+I6</f>
        <v>1007</v>
      </c>
      <c r="K6" s="71"/>
    </row>
    <row r="7" spans="1:11" ht="23.25" customHeight="1">
      <c r="A7" s="66"/>
      <c r="B7" s="7" t="s">
        <v>13</v>
      </c>
      <c r="C7" s="70">
        <v>1</v>
      </c>
      <c r="D7" s="8" t="s">
        <v>11</v>
      </c>
      <c r="E7" s="9">
        <v>35</v>
      </c>
      <c r="F7" s="11"/>
      <c r="G7" s="13">
        <f>C7*E7*-1</f>
        <v>-35</v>
      </c>
      <c r="H7" s="98">
        <f t="shared" si="0"/>
        <v>0</v>
      </c>
      <c r="I7" s="99">
        <f>-1*35</f>
        <v>-35</v>
      </c>
      <c r="J7" s="15">
        <f t="shared" si="1"/>
        <v>972</v>
      </c>
      <c r="K7" s="71"/>
    </row>
    <row r="8" spans="1:11" ht="16.5" customHeight="1">
      <c r="A8" s="66">
        <v>3</v>
      </c>
      <c r="B8" s="7" t="s">
        <v>15</v>
      </c>
      <c r="C8" s="72">
        <v>123</v>
      </c>
      <c r="D8" s="8" t="s">
        <v>11</v>
      </c>
      <c r="E8" s="9">
        <v>6</v>
      </c>
      <c r="F8" s="11"/>
      <c r="G8" s="13">
        <f>C8*E8*-1</f>
        <v>-738</v>
      </c>
      <c r="H8" s="98">
        <f t="shared" si="0"/>
        <v>0</v>
      </c>
      <c r="I8" s="99">
        <f>-1*738</f>
        <v>-738</v>
      </c>
      <c r="J8" s="15">
        <f t="shared" si="1"/>
        <v>234</v>
      </c>
      <c r="K8" s="71"/>
    </row>
    <row r="9" spans="1:13" ht="16.5" customHeight="1">
      <c r="A9" s="66">
        <v>4</v>
      </c>
      <c r="B9" s="7" t="s">
        <v>17</v>
      </c>
      <c r="C9" s="73">
        <v>1</v>
      </c>
      <c r="D9" s="8" t="s">
        <v>11</v>
      </c>
      <c r="E9" s="18">
        <v>70</v>
      </c>
      <c r="F9" s="11"/>
      <c r="G9" s="13">
        <f>C9*E9*-1</f>
        <v>-70</v>
      </c>
      <c r="H9" s="98">
        <f t="shared" si="0"/>
        <v>0</v>
      </c>
      <c r="I9" s="99">
        <v>86.37</v>
      </c>
      <c r="J9" s="15">
        <f t="shared" si="1"/>
        <v>320.37</v>
      </c>
      <c r="K9" s="74"/>
      <c r="M9" s="100"/>
    </row>
    <row r="10" spans="1:16" ht="16.5" customHeight="1">
      <c r="A10" s="66">
        <v>5</v>
      </c>
      <c r="B10" s="7" t="s">
        <v>18</v>
      </c>
      <c r="C10" s="73">
        <v>103</v>
      </c>
      <c r="D10" s="8" t="s">
        <v>11</v>
      </c>
      <c r="E10" s="18">
        <v>200</v>
      </c>
      <c r="F10" s="11">
        <f>C10*E10</f>
        <v>20600</v>
      </c>
      <c r="G10" s="13"/>
      <c r="H10" s="98">
        <f>F10</f>
        <v>20600</v>
      </c>
      <c r="I10" s="99">
        <v>0</v>
      </c>
      <c r="J10" s="15">
        <f>J9+H10+I10</f>
        <v>20920.37</v>
      </c>
      <c r="K10" s="74"/>
      <c r="M10" s="100"/>
      <c r="P10" s="100"/>
    </row>
    <row r="11" spans="1:16" ht="16.5" customHeight="1">
      <c r="A11" s="66"/>
      <c r="B11" s="7" t="s">
        <v>82</v>
      </c>
      <c r="C11" s="73">
        <v>5</v>
      </c>
      <c r="D11" s="8"/>
      <c r="E11" s="18">
        <v>45</v>
      </c>
      <c r="F11" s="11"/>
      <c r="G11" s="13"/>
      <c r="H11" s="98">
        <f>C11*E11</f>
        <v>225</v>
      </c>
      <c r="I11" s="99"/>
      <c r="J11" s="15"/>
      <c r="K11" s="74"/>
      <c r="M11" s="100"/>
      <c r="P11" s="100"/>
    </row>
    <row r="12" spans="1:16" ht="16.5" customHeight="1">
      <c r="A12" s="66"/>
      <c r="B12" s="7" t="s">
        <v>83</v>
      </c>
      <c r="C12" s="73"/>
      <c r="D12" s="8"/>
      <c r="E12" s="18"/>
      <c r="F12" s="11"/>
      <c r="G12" s="13"/>
      <c r="H12" s="98">
        <v>4044.4</v>
      </c>
      <c r="I12" s="99"/>
      <c r="J12" s="15"/>
      <c r="K12" s="74"/>
      <c r="M12" s="100"/>
      <c r="P12" s="100"/>
    </row>
    <row r="13" spans="1:16" ht="16.5" customHeight="1">
      <c r="A13" s="66"/>
      <c r="B13" s="7" t="s">
        <v>84</v>
      </c>
      <c r="C13" s="73"/>
      <c r="D13" s="8"/>
      <c r="E13" s="18"/>
      <c r="F13" s="11"/>
      <c r="G13" s="13"/>
      <c r="H13" s="98">
        <v>180</v>
      </c>
      <c r="I13" s="99"/>
      <c r="J13" s="15"/>
      <c r="K13" s="74"/>
      <c r="M13" s="100"/>
      <c r="P13" s="100"/>
    </row>
    <row r="14" spans="1:11" ht="16.5" customHeight="1">
      <c r="A14" s="66">
        <v>6</v>
      </c>
      <c r="B14" s="7" t="s">
        <v>19</v>
      </c>
      <c r="C14" s="73">
        <v>19</v>
      </c>
      <c r="D14" s="8" t="s">
        <v>11</v>
      </c>
      <c r="E14" s="18">
        <v>8</v>
      </c>
      <c r="F14" s="11"/>
      <c r="G14" s="13">
        <f>C14*E14*-1</f>
        <v>-152</v>
      </c>
      <c r="H14" s="98">
        <f t="shared" si="0"/>
        <v>0</v>
      </c>
      <c r="I14" s="99">
        <f>-1*175.78</f>
        <v>-175.78</v>
      </c>
      <c r="J14" s="15">
        <f>J10+H14+I14</f>
        <v>20744.59</v>
      </c>
      <c r="K14" s="74"/>
    </row>
    <row r="15" spans="1:11" ht="16.5" customHeight="1">
      <c r="A15" s="66">
        <v>7</v>
      </c>
      <c r="B15" s="21" t="s">
        <v>20</v>
      </c>
      <c r="C15" s="75">
        <v>2</v>
      </c>
      <c r="D15" s="23" t="s">
        <v>11</v>
      </c>
      <c r="E15" s="24">
        <v>75</v>
      </c>
      <c r="F15" s="25"/>
      <c r="G15" s="13">
        <v>-179.75</v>
      </c>
      <c r="H15" s="98">
        <f t="shared" si="0"/>
        <v>0</v>
      </c>
      <c r="I15" s="99">
        <f>-1*142.38</f>
        <v>-142.38</v>
      </c>
      <c r="J15" s="15">
        <f t="shared" si="1"/>
        <v>20602.21</v>
      </c>
      <c r="K15" s="74"/>
    </row>
    <row r="16" spans="1:13" ht="25.5" customHeight="1">
      <c r="A16" s="66">
        <v>8</v>
      </c>
      <c r="B16" s="21" t="s">
        <v>68</v>
      </c>
      <c r="C16" s="75">
        <v>10219</v>
      </c>
      <c r="D16" s="23" t="s">
        <v>23</v>
      </c>
      <c r="E16" s="24">
        <v>0.64</v>
      </c>
      <c r="F16" s="25"/>
      <c r="G16" s="26">
        <f aca="true" t="shared" si="2" ref="G16:G33">C16*E16*-1</f>
        <v>-6540.16</v>
      </c>
      <c r="H16" s="98">
        <f t="shared" si="0"/>
        <v>0</v>
      </c>
      <c r="I16" s="101">
        <f>-1*17840.75</f>
        <v>-17840.75</v>
      </c>
      <c r="J16" s="15">
        <f t="shared" si="1"/>
        <v>2761.459999999999</v>
      </c>
      <c r="K16" s="71"/>
      <c r="M16" s="100"/>
    </row>
    <row r="17" spans="1:13" ht="24.75" customHeight="1">
      <c r="A17" s="150">
        <v>9</v>
      </c>
      <c r="B17" s="149" t="s">
        <v>69</v>
      </c>
      <c r="C17" s="151">
        <v>8177</v>
      </c>
      <c r="D17" s="152" t="s">
        <v>23</v>
      </c>
      <c r="E17" s="153">
        <v>0.85</v>
      </c>
      <c r="F17" s="154"/>
      <c r="G17" s="155">
        <v>-15211.45</v>
      </c>
      <c r="H17" s="156">
        <f t="shared" si="0"/>
        <v>0</v>
      </c>
      <c r="I17" s="157">
        <v>0</v>
      </c>
      <c r="J17" s="158">
        <f t="shared" si="1"/>
        <v>2761.459999999999</v>
      </c>
      <c r="K17" s="159"/>
      <c r="M17" s="100"/>
    </row>
    <row r="18" spans="1:11" ht="16.5" customHeight="1">
      <c r="A18" s="62">
        <v>10</v>
      </c>
      <c r="B18" s="102" t="s">
        <v>70</v>
      </c>
      <c r="C18" s="103">
        <v>2448</v>
      </c>
      <c r="D18" s="104" t="s">
        <v>11</v>
      </c>
      <c r="E18" s="105">
        <v>0.85</v>
      </c>
      <c r="F18" s="106">
        <v>2080.8</v>
      </c>
      <c r="G18" s="107"/>
      <c r="H18" s="108">
        <f t="shared" si="0"/>
        <v>2080.8</v>
      </c>
      <c r="I18" s="109"/>
      <c r="J18" s="110">
        <f>J17+H18+I18</f>
        <v>4842.259999999999</v>
      </c>
      <c r="K18" s="111"/>
    </row>
    <row r="19" spans="1:11" ht="16.5" customHeight="1">
      <c r="A19" s="66">
        <v>11</v>
      </c>
      <c r="B19" s="21" t="s">
        <v>72</v>
      </c>
      <c r="C19" s="75">
        <v>2448</v>
      </c>
      <c r="D19" s="23" t="s">
        <v>11</v>
      </c>
      <c r="E19" s="24">
        <v>0.85</v>
      </c>
      <c r="F19" s="25"/>
      <c r="G19" s="26">
        <f t="shared" si="2"/>
        <v>-2080.7999999999997</v>
      </c>
      <c r="H19" s="98">
        <f t="shared" si="0"/>
        <v>0</v>
      </c>
      <c r="I19" s="101">
        <f>-1*2080.8</f>
        <v>-2080.8</v>
      </c>
      <c r="J19" s="15">
        <f t="shared" si="1"/>
        <v>2761.459999999999</v>
      </c>
      <c r="K19" s="74"/>
    </row>
    <row r="20" spans="1:11" ht="16.5" customHeight="1">
      <c r="A20" s="66">
        <v>12</v>
      </c>
      <c r="B20" s="21" t="s">
        <v>26</v>
      </c>
      <c r="C20" s="75">
        <v>1</v>
      </c>
      <c r="D20" s="23" t="s">
        <v>11</v>
      </c>
      <c r="E20" s="24">
        <v>200</v>
      </c>
      <c r="F20" s="25"/>
      <c r="G20" s="26">
        <f t="shared" si="2"/>
        <v>-200</v>
      </c>
      <c r="H20" s="98">
        <f t="shared" si="0"/>
        <v>0</v>
      </c>
      <c r="I20" s="101">
        <f>-1*204</f>
        <v>-204</v>
      </c>
      <c r="J20" s="15">
        <f t="shared" si="1"/>
        <v>2557.459999999999</v>
      </c>
      <c r="K20" s="74"/>
    </row>
    <row r="21" spans="1:11" ht="16.5" customHeight="1">
      <c r="A21" s="66">
        <v>13</v>
      </c>
      <c r="B21" s="21" t="s">
        <v>27</v>
      </c>
      <c r="C21" s="75">
        <v>1</v>
      </c>
      <c r="D21" s="23" t="s">
        <v>11</v>
      </c>
      <c r="E21" s="24">
        <v>200</v>
      </c>
      <c r="F21" s="19"/>
      <c r="G21" s="26">
        <f t="shared" si="2"/>
        <v>-200</v>
      </c>
      <c r="H21" s="98">
        <f t="shared" si="0"/>
        <v>0</v>
      </c>
      <c r="I21" s="101">
        <f>-1*200</f>
        <v>-200</v>
      </c>
      <c r="J21" s="15">
        <f t="shared" si="1"/>
        <v>2357.459999999999</v>
      </c>
      <c r="K21" s="74"/>
    </row>
    <row r="22" spans="1:11" ht="16.5" customHeight="1">
      <c r="A22" s="66">
        <v>14</v>
      </c>
      <c r="B22" s="21" t="s">
        <v>29</v>
      </c>
      <c r="C22" s="75">
        <v>2</v>
      </c>
      <c r="D22" s="23" t="s">
        <v>11</v>
      </c>
      <c r="E22" s="24">
        <v>110</v>
      </c>
      <c r="F22" s="19"/>
      <c r="G22" s="26">
        <f t="shared" si="2"/>
        <v>-220</v>
      </c>
      <c r="H22" s="98">
        <f t="shared" si="0"/>
        <v>0</v>
      </c>
      <c r="I22" s="101">
        <f>-1*175</f>
        <v>-175</v>
      </c>
      <c r="J22" s="15">
        <f t="shared" si="1"/>
        <v>2182.459999999999</v>
      </c>
      <c r="K22" s="74"/>
    </row>
    <row r="23" spans="1:11" ht="16.5" customHeight="1">
      <c r="A23" s="66">
        <v>15</v>
      </c>
      <c r="B23" s="21" t="s">
        <v>30</v>
      </c>
      <c r="C23" s="75">
        <v>1</v>
      </c>
      <c r="D23" s="23" t="s">
        <v>11</v>
      </c>
      <c r="E23" s="24">
        <v>100</v>
      </c>
      <c r="F23" s="19"/>
      <c r="G23" s="26">
        <f t="shared" si="2"/>
        <v>-100</v>
      </c>
      <c r="H23" s="98">
        <f t="shared" si="0"/>
        <v>0</v>
      </c>
      <c r="I23" s="101">
        <f>-1*66</f>
        <v>-66</v>
      </c>
      <c r="J23" s="15">
        <f t="shared" si="1"/>
        <v>2116.459999999999</v>
      </c>
      <c r="K23" s="74"/>
    </row>
    <row r="24" spans="1:11" ht="16.5" customHeight="1">
      <c r="A24" s="66">
        <v>16</v>
      </c>
      <c r="B24" s="21" t="s">
        <v>32</v>
      </c>
      <c r="C24" s="75">
        <v>1</v>
      </c>
      <c r="D24" s="23" t="s">
        <v>11</v>
      </c>
      <c r="E24" s="24">
        <v>1000</v>
      </c>
      <c r="F24" s="19"/>
      <c r="G24" s="26">
        <f t="shared" si="2"/>
        <v>-1000</v>
      </c>
      <c r="H24" s="98">
        <f t="shared" si="0"/>
        <v>0</v>
      </c>
      <c r="I24" s="101">
        <f>-1*1022.5</f>
        <v>-1022.5</v>
      </c>
      <c r="J24" s="15">
        <f t="shared" si="1"/>
        <v>1093.9599999999991</v>
      </c>
      <c r="K24" s="74"/>
    </row>
    <row r="25" spans="1:11" ht="16.5" customHeight="1">
      <c r="A25" s="66">
        <v>17</v>
      </c>
      <c r="B25" s="21" t="s">
        <v>34</v>
      </c>
      <c r="C25" s="75">
        <v>1</v>
      </c>
      <c r="D25" s="23" t="s">
        <v>11</v>
      </c>
      <c r="E25" s="24">
        <v>200</v>
      </c>
      <c r="F25" s="19"/>
      <c r="G25" s="26">
        <f t="shared" si="2"/>
        <v>-200</v>
      </c>
      <c r="H25" s="98">
        <f t="shared" si="0"/>
        <v>0</v>
      </c>
      <c r="I25" s="101">
        <f>-1*200</f>
        <v>-200</v>
      </c>
      <c r="J25" s="15">
        <f t="shared" si="1"/>
        <v>893.9599999999991</v>
      </c>
      <c r="K25" s="74"/>
    </row>
    <row r="26" spans="1:11" ht="16.5" customHeight="1">
      <c r="A26" s="66">
        <v>18</v>
      </c>
      <c r="B26" s="21" t="s">
        <v>36</v>
      </c>
      <c r="C26" s="75">
        <v>1</v>
      </c>
      <c r="D26" s="23" t="s">
        <v>11</v>
      </c>
      <c r="E26" s="24">
        <v>150</v>
      </c>
      <c r="F26" s="19"/>
      <c r="G26" s="26">
        <f t="shared" si="2"/>
        <v>-150</v>
      </c>
      <c r="H26" s="98">
        <f t="shared" si="0"/>
        <v>0</v>
      </c>
      <c r="I26" s="101">
        <f>-1*150</f>
        <v>-150</v>
      </c>
      <c r="J26" s="15">
        <f t="shared" si="1"/>
        <v>743.9599999999991</v>
      </c>
      <c r="K26" s="74"/>
    </row>
    <row r="27" spans="1:11" ht="16.5" customHeight="1">
      <c r="A27" s="66">
        <v>19</v>
      </c>
      <c r="B27" s="21" t="s">
        <v>37</v>
      </c>
      <c r="C27" s="75">
        <v>1</v>
      </c>
      <c r="D27" s="23"/>
      <c r="E27" s="24">
        <v>30</v>
      </c>
      <c r="F27" s="19"/>
      <c r="G27" s="26">
        <f t="shared" si="2"/>
        <v>-30</v>
      </c>
      <c r="H27" s="98">
        <f t="shared" si="0"/>
        <v>0</v>
      </c>
      <c r="I27" s="101">
        <f>-1*19.1</f>
        <v>-19.1</v>
      </c>
      <c r="J27" s="15">
        <f t="shared" si="1"/>
        <v>724.8599999999991</v>
      </c>
      <c r="K27" s="74"/>
    </row>
    <row r="28" spans="1:11" ht="16.5" customHeight="1">
      <c r="A28" s="66">
        <v>20</v>
      </c>
      <c r="B28" s="21" t="s">
        <v>44</v>
      </c>
      <c r="C28" s="75">
        <v>3</v>
      </c>
      <c r="D28" s="23" t="s">
        <v>11</v>
      </c>
      <c r="E28" s="24">
        <v>10</v>
      </c>
      <c r="F28" s="19"/>
      <c r="G28" s="26">
        <f t="shared" si="2"/>
        <v>-30</v>
      </c>
      <c r="H28" s="98">
        <f t="shared" si="0"/>
        <v>0</v>
      </c>
      <c r="I28" s="101">
        <f>-1*31.97</f>
        <v>-31.97</v>
      </c>
      <c r="J28" s="15">
        <f t="shared" si="1"/>
        <v>692.8899999999991</v>
      </c>
      <c r="K28" s="74"/>
    </row>
    <row r="29" spans="1:11" ht="16.5" customHeight="1">
      <c r="A29" s="66">
        <v>21</v>
      </c>
      <c r="B29" s="21" t="s">
        <v>45</v>
      </c>
      <c r="C29" s="75">
        <v>1</v>
      </c>
      <c r="D29" s="23"/>
      <c r="E29" s="24">
        <v>20</v>
      </c>
      <c r="F29" s="19"/>
      <c r="G29" s="26">
        <f t="shared" si="2"/>
        <v>-20</v>
      </c>
      <c r="H29" s="98">
        <f t="shared" si="0"/>
        <v>0</v>
      </c>
      <c r="I29" s="101">
        <f>-1*14.8</f>
        <v>-14.8</v>
      </c>
      <c r="J29" s="15">
        <f t="shared" si="1"/>
        <v>678.0899999999991</v>
      </c>
      <c r="K29" s="74"/>
    </row>
    <row r="30" spans="1:11" ht="16.5" customHeight="1">
      <c r="A30" s="66">
        <v>22</v>
      </c>
      <c r="B30" s="21" t="s">
        <v>46</v>
      </c>
      <c r="C30" s="75">
        <v>1</v>
      </c>
      <c r="D30" s="23" t="s">
        <v>11</v>
      </c>
      <c r="E30" s="24">
        <v>1000</v>
      </c>
      <c r="F30" s="19"/>
      <c r="G30" s="26">
        <f t="shared" si="2"/>
        <v>-1000</v>
      </c>
      <c r="H30" s="98">
        <f t="shared" si="0"/>
        <v>0</v>
      </c>
      <c r="I30" s="101">
        <f>-1*1000</f>
        <v>-1000</v>
      </c>
      <c r="J30" s="15">
        <f t="shared" si="1"/>
        <v>-321.9100000000009</v>
      </c>
      <c r="K30" s="74"/>
    </row>
    <row r="31" spans="1:11" ht="16.5" customHeight="1">
      <c r="A31" s="66">
        <v>23</v>
      </c>
      <c r="B31" s="21" t="s">
        <v>73</v>
      </c>
      <c r="C31" s="22">
        <v>12100</v>
      </c>
      <c r="D31" s="23" t="s">
        <v>11</v>
      </c>
      <c r="E31" s="24">
        <v>0.25</v>
      </c>
      <c r="F31" s="19"/>
      <c r="G31" s="26">
        <f t="shared" si="2"/>
        <v>-3025</v>
      </c>
      <c r="H31" s="98">
        <f>C31*E31</f>
        <v>3025</v>
      </c>
      <c r="I31" s="101">
        <f>G31</f>
        <v>-3025</v>
      </c>
      <c r="J31" s="15">
        <f t="shared" si="1"/>
        <v>-321.91000000000076</v>
      </c>
      <c r="K31" s="74"/>
    </row>
    <row r="32" spans="1:11" ht="16.5" customHeight="1">
      <c r="A32" s="66">
        <v>24</v>
      </c>
      <c r="B32" s="21" t="s">
        <v>74</v>
      </c>
      <c r="C32" s="22">
        <v>11000</v>
      </c>
      <c r="D32" s="23" t="s">
        <v>11</v>
      </c>
      <c r="E32" s="24">
        <v>0.04</v>
      </c>
      <c r="F32" s="19"/>
      <c r="G32" s="26">
        <f t="shared" si="2"/>
        <v>-440</v>
      </c>
      <c r="H32" s="98">
        <f>C32*E32</f>
        <v>440</v>
      </c>
      <c r="I32" s="101">
        <f>G32</f>
        <v>-440</v>
      </c>
      <c r="J32" s="15">
        <f t="shared" si="1"/>
        <v>-321.91000000000076</v>
      </c>
      <c r="K32" s="74"/>
    </row>
    <row r="33" spans="1:11" ht="16.5" customHeight="1">
      <c r="A33" s="66">
        <v>25</v>
      </c>
      <c r="B33" s="21" t="s">
        <v>75</v>
      </c>
      <c r="C33" s="22">
        <v>15</v>
      </c>
      <c r="D33" s="23" t="s">
        <v>11</v>
      </c>
      <c r="E33" s="24">
        <v>3.32</v>
      </c>
      <c r="F33" s="19"/>
      <c r="G33" s="26">
        <f t="shared" si="2"/>
        <v>-49.8</v>
      </c>
      <c r="H33" s="98">
        <f>C33*E33</f>
        <v>49.8</v>
      </c>
      <c r="I33" s="101">
        <f>G33</f>
        <v>-49.8</v>
      </c>
      <c r="J33" s="15">
        <f t="shared" si="1"/>
        <v>-321.91000000000076</v>
      </c>
      <c r="K33" s="74"/>
    </row>
    <row r="34" spans="1:11" ht="16.5" customHeight="1">
      <c r="A34" s="66">
        <v>26</v>
      </c>
      <c r="B34" s="21" t="s">
        <v>53</v>
      </c>
      <c r="C34" s="22">
        <v>12100</v>
      </c>
      <c r="D34" s="23" t="s">
        <v>11</v>
      </c>
      <c r="E34" s="24">
        <v>0.25</v>
      </c>
      <c r="F34" s="19">
        <f>C34*E34</f>
        <v>3025</v>
      </c>
      <c r="G34" s="19"/>
      <c r="H34" s="112">
        <f>G34</f>
        <v>0</v>
      </c>
      <c r="I34" s="101"/>
      <c r="J34" s="15">
        <f t="shared" si="1"/>
        <v>-321.91000000000076</v>
      </c>
      <c r="K34" s="74"/>
    </row>
    <row r="35" spans="1:11" ht="16.5" customHeight="1">
      <c r="A35" s="66">
        <v>27</v>
      </c>
      <c r="B35" s="21" t="s">
        <v>54</v>
      </c>
      <c r="C35" s="22">
        <v>11000</v>
      </c>
      <c r="D35" s="23" t="s">
        <v>11</v>
      </c>
      <c r="E35" s="24">
        <v>0.04</v>
      </c>
      <c r="F35" s="19">
        <f>C35*E35</f>
        <v>440</v>
      </c>
      <c r="G35" s="19"/>
      <c r="H35" s="112">
        <f>G35</f>
        <v>0</v>
      </c>
      <c r="I35" s="101"/>
      <c r="J35" s="15">
        <f t="shared" si="1"/>
        <v>-321.91000000000076</v>
      </c>
      <c r="K35" s="74"/>
    </row>
    <row r="36" spans="1:11" ht="16.5" customHeight="1">
      <c r="A36" s="66">
        <v>28</v>
      </c>
      <c r="B36" s="21" t="s">
        <v>55</v>
      </c>
      <c r="C36" s="22">
        <v>15</v>
      </c>
      <c r="D36" s="23" t="s">
        <v>11</v>
      </c>
      <c r="E36" s="24">
        <v>3.32</v>
      </c>
      <c r="F36" s="19">
        <f>C36*E36</f>
        <v>49.8</v>
      </c>
      <c r="G36" s="19"/>
      <c r="H36" s="112">
        <f>G36</f>
        <v>0</v>
      </c>
      <c r="I36" s="101"/>
      <c r="J36" s="15">
        <f t="shared" si="1"/>
        <v>-321.91000000000076</v>
      </c>
      <c r="K36" s="74"/>
    </row>
    <row r="37" spans="1:11" ht="16.5" customHeight="1">
      <c r="A37" s="66">
        <v>29</v>
      </c>
      <c r="B37" s="21" t="s">
        <v>76</v>
      </c>
      <c r="C37" s="76" t="s">
        <v>77</v>
      </c>
      <c r="D37" s="23"/>
      <c r="E37" s="24">
        <v>0</v>
      </c>
      <c r="F37" s="28"/>
      <c r="G37" s="26"/>
      <c r="H37" s="98">
        <f t="shared" si="0"/>
        <v>0</v>
      </c>
      <c r="I37" s="101">
        <v>-227.52</v>
      </c>
      <c r="J37" s="15">
        <f t="shared" si="1"/>
        <v>-549.4300000000007</v>
      </c>
      <c r="K37" s="74"/>
    </row>
    <row r="38" spans="1:11" ht="16.5" customHeight="1">
      <c r="A38" s="78">
        <v>30</v>
      </c>
      <c r="B38" s="113" t="s">
        <v>85</v>
      </c>
      <c r="C38" s="114"/>
      <c r="D38" s="115"/>
      <c r="E38" s="116"/>
      <c r="F38" s="117"/>
      <c r="G38" s="118"/>
      <c r="H38" s="119">
        <f t="shared" si="0"/>
        <v>0</v>
      </c>
      <c r="I38" s="120">
        <v>-225</v>
      </c>
      <c r="J38" s="121">
        <f t="shared" si="1"/>
        <v>-774.4300000000007</v>
      </c>
      <c r="K38" s="122"/>
    </row>
    <row r="39" spans="1:11" ht="31.5" customHeight="1">
      <c r="A39" s="123"/>
      <c r="B39" s="124" t="s">
        <v>47</v>
      </c>
      <c r="C39" s="125"/>
      <c r="D39" s="125"/>
      <c r="E39" s="126"/>
      <c r="F39" s="127">
        <f>SUM(F4:F38)</f>
        <v>27850.6</v>
      </c>
      <c r="G39" s="128">
        <f>SUM(G4:G38)</f>
        <v>-32319.96</v>
      </c>
      <c r="H39" s="129">
        <f>SUM(H4:H38)</f>
        <v>32300</v>
      </c>
      <c r="I39" s="130">
        <f>SUM(I4:I38)</f>
        <v>-28625.03</v>
      </c>
      <c r="J39" s="131">
        <f>H39+I39</f>
        <v>3674.970000000001</v>
      </c>
      <c r="K39" s="132" t="s">
        <v>48</v>
      </c>
    </row>
    <row r="40" spans="1:8" s="43" customFormat="1" ht="9" customHeight="1">
      <c r="A40" s="41"/>
      <c r="B40" s="41"/>
      <c r="C40" s="41"/>
      <c r="D40" s="41"/>
      <c r="E40" s="41"/>
      <c r="F40" s="42"/>
      <c r="H40" s="133"/>
    </row>
    <row r="41" ht="16.5" customHeight="1">
      <c r="B41" s="44"/>
    </row>
    <row r="42" ht="6.75" customHeight="1"/>
    <row r="43" spans="2:11" ht="16.5" customHeight="1">
      <c r="B43" s="45" t="s">
        <v>60</v>
      </c>
      <c r="C43" s="46"/>
      <c r="D43" s="46"/>
      <c r="E43" s="134"/>
      <c r="F43" s="46"/>
      <c r="G43" s="46"/>
      <c r="H43" s="135"/>
      <c r="I43" s="136">
        <v>4118.47</v>
      </c>
      <c r="J43" s="47">
        <v>7350.96</v>
      </c>
      <c r="K43" s="137"/>
    </row>
    <row r="44" spans="2:11" ht="16.5" customHeight="1">
      <c r="B44" s="50" t="s">
        <v>61</v>
      </c>
      <c r="C44" s="51"/>
      <c r="D44" s="51"/>
      <c r="E44" s="51"/>
      <c r="F44" s="51"/>
      <c r="G44" s="51"/>
      <c r="H44" s="138"/>
      <c r="I44" s="139">
        <v>5340</v>
      </c>
      <c r="J44" s="52">
        <v>5396.84</v>
      </c>
      <c r="K44" s="54"/>
    </row>
    <row r="45" spans="2:11" ht="16.5" customHeight="1">
      <c r="B45" s="45" t="s">
        <v>62</v>
      </c>
      <c r="C45" s="46"/>
      <c r="D45" s="46"/>
      <c r="E45" s="46"/>
      <c r="F45" s="46"/>
      <c r="G45" s="46"/>
      <c r="H45" s="135"/>
      <c r="I45" s="136">
        <v>745</v>
      </c>
      <c r="J45" s="47">
        <v>624.42</v>
      </c>
      <c r="K45" s="49"/>
    </row>
    <row r="46" spans="2:11" ht="16.5" customHeight="1">
      <c r="B46" s="55" t="s">
        <v>63</v>
      </c>
      <c r="C46" s="56"/>
      <c r="D46" s="56"/>
      <c r="E46" s="56"/>
      <c r="F46" s="140"/>
      <c r="G46" s="56"/>
      <c r="H46" s="141"/>
      <c r="I46" s="142">
        <v>10203.63</v>
      </c>
      <c r="J46" s="57">
        <f>SUM(J43:J45)</f>
        <v>13372.22</v>
      </c>
      <c r="K46" s="59"/>
    </row>
    <row r="47" spans="9:10" ht="16.5" customHeight="1">
      <c r="I47" s="143" t="s">
        <v>86</v>
      </c>
      <c r="J47" s="144" t="s">
        <v>87</v>
      </c>
    </row>
    <row r="48" ht="16.5" customHeight="1"/>
    <row r="49" ht="16.5" customHeight="1">
      <c r="J49" s="160">
        <f>J46*30.126</f>
        <v>402851.49972</v>
      </c>
    </row>
  </sheetData>
  <sheetProtection/>
  <printOptions/>
  <pageMargins left="0" right="0" top="0.7479166666666667" bottom="0.7479166666666667" header="0.5118055555555556" footer="0.5118055555555556"/>
  <pageSetup horizontalDpi="300" verticalDpi="3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2"/>
  <sheetViews>
    <sheetView tabSelected="1" zoomScalePageLayoutView="0" workbookViewId="0" topLeftCell="A1">
      <selection activeCell="L27" sqref="L27:L28"/>
    </sheetView>
  </sheetViews>
  <sheetFormatPr defaultColWidth="9.140625" defaultRowHeight="12.75"/>
  <cols>
    <col min="1" max="1" width="3.7109375" style="0" bestFit="1" customWidth="1"/>
    <col min="2" max="2" width="28.8515625" style="0" bestFit="1" customWidth="1"/>
    <col min="3" max="3" width="9.140625" style="60" customWidth="1"/>
    <col min="4" max="4" width="2.8515625" style="0" customWidth="1"/>
    <col min="5" max="5" width="8.421875" style="61" customWidth="1"/>
    <col min="6" max="6" width="10.28125" style="0" bestFit="1" customWidth="1"/>
    <col min="7" max="7" width="11.00390625" style="0" bestFit="1" customWidth="1"/>
    <col min="8" max="8" width="10.28125" style="0" bestFit="1" customWidth="1"/>
    <col min="9" max="9" width="15.28125" style="0" bestFit="1" customWidth="1"/>
  </cols>
  <sheetData>
    <row r="1" spans="1:9" s="1" customFormat="1" ht="25.5" customHeight="1">
      <c r="A1" s="163" t="s">
        <v>93</v>
      </c>
      <c r="B1" s="163"/>
      <c r="C1" s="163"/>
      <c r="D1" s="163"/>
      <c r="E1" s="163"/>
      <c r="F1" s="163"/>
      <c r="G1" s="163"/>
      <c r="H1" s="163"/>
      <c r="I1" s="163"/>
    </row>
    <row r="2" spans="1:9" s="4" customFormat="1" ht="16.5" customHeight="1">
      <c r="A2" s="62" t="s">
        <v>1</v>
      </c>
      <c r="B2" s="63" t="s">
        <v>2</v>
      </c>
      <c r="C2" s="164" t="s">
        <v>3</v>
      </c>
      <c r="D2" s="164"/>
      <c r="E2" s="164"/>
      <c r="F2" s="64" t="s">
        <v>4</v>
      </c>
      <c r="G2" s="64" t="s">
        <v>5</v>
      </c>
      <c r="H2" s="64" t="s">
        <v>48</v>
      </c>
      <c r="I2" s="65" t="s">
        <v>7</v>
      </c>
    </row>
    <row r="3" spans="1:9" s="4" customFormat="1" ht="10.5">
      <c r="A3" s="66"/>
      <c r="B3" s="5">
        <v>30.126</v>
      </c>
      <c r="C3" s="67"/>
      <c r="D3" s="3"/>
      <c r="E3" s="68" t="s">
        <v>8</v>
      </c>
      <c r="F3" s="3" t="s">
        <v>8</v>
      </c>
      <c r="G3" s="3" t="s">
        <v>8</v>
      </c>
      <c r="H3" s="3" t="s">
        <v>8</v>
      </c>
      <c r="I3" s="69"/>
    </row>
    <row r="4" spans="1:9" s="1" customFormat="1" ht="20.25" customHeight="1">
      <c r="A4" s="66">
        <v>1</v>
      </c>
      <c r="B4" s="146" t="s">
        <v>10</v>
      </c>
      <c r="C4" s="70">
        <v>190</v>
      </c>
      <c r="D4" s="8" t="s">
        <v>11</v>
      </c>
      <c r="E4" s="9">
        <v>10</v>
      </c>
      <c r="F4" s="11">
        <f>C4*E4</f>
        <v>1900</v>
      </c>
      <c r="G4" s="13"/>
      <c r="H4" s="15">
        <f>F4+G4</f>
        <v>1900</v>
      </c>
      <c r="I4" s="71" t="s">
        <v>88</v>
      </c>
    </row>
    <row r="5" spans="1:9" s="1" customFormat="1" ht="20.25" customHeight="1">
      <c r="A5" s="66"/>
      <c r="B5" s="146" t="s">
        <v>10</v>
      </c>
      <c r="C5" s="70">
        <v>1</v>
      </c>
      <c r="D5" s="8" t="s">
        <v>11</v>
      </c>
      <c r="E5" s="9">
        <v>35</v>
      </c>
      <c r="F5" s="11">
        <f>C5*E5</f>
        <v>35</v>
      </c>
      <c r="G5" s="13"/>
      <c r="H5" s="15">
        <f>H4+F5</f>
        <v>1935</v>
      </c>
      <c r="I5" s="71"/>
    </row>
    <row r="6" spans="1:9" s="1" customFormat="1" ht="20.25" customHeight="1">
      <c r="A6" s="66">
        <v>2</v>
      </c>
      <c r="B6" s="146" t="s">
        <v>13</v>
      </c>
      <c r="C6" s="70">
        <v>190</v>
      </c>
      <c r="D6" s="8" t="s">
        <v>11</v>
      </c>
      <c r="E6" s="9">
        <v>4</v>
      </c>
      <c r="F6" s="11"/>
      <c r="G6" s="13">
        <f>C6*E6*-1</f>
        <v>-760</v>
      </c>
      <c r="H6" s="15">
        <f>H5+G6</f>
        <v>1175</v>
      </c>
      <c r="I6" s="71" t="s">
        <v>89</v>
      </c>
    </row>
    <row r="7" spans="1:9" s="1" customFormat="1" ht="20.25" customHeight="1">
      <c r="A7" s="66"/>
      <c r="B7" s="146" t="s">
        <v>13</v>
      </c>
      <c r="C7" s="70">
        <v>1</v>
      </c>
      <c r="D7" s="8" t="s">
        <v>11</v>
      </c>
      <c r="E7" s="9">
        <v>35</v>
      </c>
      <c r="F7" s="11"/>
      <c r="G7" s="13">
        <f>C7*E7*-1</f>
        <v>-35</v>
      </c>
      <c r="H7" s="15">
        <f>H6+G7</f>
        <v>1140</v>
      </c>
      <c r="I7" s="71"/>
    </row>
    <row r="8" spans="1:11" s="1" customFormat="1" ht="20.25" customHeight="1">
      <c r="A8" s="66">
        <v>3</v>
      </c>
      <c r="B8" s="146" t="s">
        <v>15</v>
      </c>
      <c r="C8" s="148">
        <v>145</v>
      </c>
      <c r="D8" s="8" t="s">
        <v>11</v>
      </c>
      <c r="E8" s="9">
        <v>6</v>
      </c>
      <c r="F8" s="11"/>
      <c r="G8" s="13">
        <f>C8*E8*-1</f>
        <v>-870</v>
      </c>
      <c r="H8" s="15">
        <f>H7+G8</f>
        <v>270</v>
      </c>
      <c r="I8" s="71" t="s">
        <v>90</v>
      </c>
      <c r="K8" s="161"/>
    </row>
    <row r="9" spans="1:11" s="1" customFormat="1" ht="20.25" customHeight="1">
      <c r="A9" s="66">
        <v>4</v>
      </c>
      <c r="B9" s="146" t="s">
        <v>17</v>
      </c>
      <c r="C9" s="73">
        <v>1</v>
      </c>
      <c r="D9" s="8" t="s">
        <v>11</v>
      </c>
      <c r="E9" s="18">
        <v>70</v>
      </c>
      <c r="F9" s="11"/>
      <c r="G9" s="13">
        <f>C9*E9*-1</f>
        <v>-70</v>
      </c>
      <c r="H9" s="15">
        <f>H8+G9</f>
        <v>200</v>
      </c>
      <c r="I9" s="74"/>
      <c r="K9" s="100"/>
    </row>
    <row r="10" spans="1:11" s="1" customFormat="1" ht="20.25" customHeight="1">
      <c r="A10" s="66">
        <v>5</v>
      </c>
      <c r="B10" s="146" t="s">
        <v>18</v>
      </c>
      <c r="C10" s="73">
        <v>108</v>
      </c>
      <c r="D10" s="8" t="s">
        <v>11</v>
      </c>
      <c r="E10" s="18">
        <v>170</v>
      </c>
      <c r="F10" s="11">
        <f>C10*E10</f>
        <v>18360</v>
      </c>
      <c r="G10" s="13"/>
      <c r="H10" s="15">
        <f>F10+H9</f>
        <v>18560</v>
      </c>
      <c r="I10" s="74"/>
      <c r="K10" s="161"/>
    </row>
    <row r="11" spans="1:9" s="1" customFormat="1" ht="20.25" customHeight="1">
      <c r="A11" s="66">
        <v>6</v>
      </c>
      <c r="B11" s="146" t="s">
        <v>19</v>
      </c>
      <c r="C11" s="73">
        <v>19</v>
      </c>
      <c r="D11" s="8" t="s">
        <v>11</v>
      </c>
      <c r="E11" s="18">
        <v>8</v>
      </c>
      <c r="F11" s="19"/>
      <c r="G11" s="13">
        <f>C11*E11*-1</f>
        <v>-152</v>
      </c>
      <c r="H11" s="15">
        <f>H10+G11</f>
        <v>18408</v>
      </c>
      <c r="I11" s="74"/>
    </row>
    <row r="12" spans="1:9" s="1" customFormat="1" ht="20.25" customHeight="1">
      <c r="A12" s="66">
        <v>7</v>
      </c>
      <c r="B12" s="147" t="s">
        <v>20</v>
      </c>
      <c r="C12" s="75">
        <v>2</v>
      </c>
      <c r="D12" s="23" t="s">
        <v>11</v>
      </c>
      <c r="E12" s="24">
        <v>75</v>
      </c>
      <c r="F12" s="25"/>
      <c r="G12" s="26">
        <f aca="true" t="shared" si="0" ref="G12:G30">C12*E12*-1</f>
        <v>-150</v>
      </c>
      <c r="H12" s="15">
        <f>H11+G12</f>
        <v>18258</v>
      </c>
      <c r="I12" s="71" t="s">
        <v>21</v>
      </c>
    </row>
    <row r="13" spans="1:9" s="1" customFormat="1" ht="25.5">
      <c r="A13" s="66">
        <v>8</v>
      </c>
      <c r="B13" s="147" t="s">
        <v>68</v>
      </c>
      <c r="C13" s="75">
        <v>4900</v>
      </c>
      <c r="D13" s="23" t="s">
        <v>23</v>
      </c>
      <c r="E13" s="24">
        <v>0.6</v>
      </c>
      <c r="F13" s="19"/>
      <c r="G13" s="26">
        <f t="shared" si="0"/>
        <v>-2940</v>
      </c>
      <c r="H13" s="15">
        <f>H12+G13</f>
        <v>15318</v>
      </c>
      <c r="I13" s="74"/>
    </row>
    <row r="14" spans="1:9" s="1" customFormat="1" ht="25.5">
      <c r="A14" s="66">
        <v>9</v>
      </c>
      <c r="B14" s="147" t="s">
        <v>69</v>
      </c>
      <c r="C14" s="75">
        <v>13100</v>
      </c>
      <c r="D14" s="23" t="s">
        <v>23</v>
      </c>
      <c r="E14" s="24">
        <v>0.85</v>
      </c>
      <c r="F14" s="19"/>
      <c r="G14" s="26">
        <f t="shared" si="0"/>
        <v>-11135</v>
      </c>
      <c r="H14" s="15">
        <f>H13+G14</f>
        <v>4183</v>
      </c>
      <c r="I14" s="74"/>
    </row>
    <row r="15" spans="1:9" s="1" customFormat="1" ht="20.25" customHeight="1">
      <c r="A15" s="66">
        <v>10</v>
      </c>
      <c r="B15" s="147" t="s">
        <v>70</v>
      </c>
      <c r="C15" s="75">
        <v>2700</v>
      </c>
      <c r="D15" s="23" t="s">
        <v>11</v>
      </c>
      <c r="E15" s="24">
        <v>0.85</v>
      </c>
      <c r="F15" s="19">
        <f>C15*E15</f>
        <v>2295</v>
      </c>
      <c r="G15" s="51"/>
      <c r="H15" s="15">
        <f>F15+H14</f>
        <v>6478</v>
      </c>
      <c r="I15" s="74" t="s">
        <v>91</v>
      </c>
    </row>
    <row r="16" spans="1:9" s="1" customFormat="1" ht="20.25" customHeight="1">
      <c r="A16" s="66">
        <v>11</v>
      </c>
      <c r="B16" s="147" t="s">
        <v>72</v>
      </c>
      <c r="C16" s="75">
        <v>2700</v>
      </c>
      <c r="D16" s="23" t="s">
        <v>11</v>
      </c>
      <c r="E16" s="24">
        <v>0.85</v>
      </c>
      <c r="F16" s="19"/>
      <c r="G16" s="26">
        <f>C15*E15*-1</f>
        <v>-2295</v>
      </c>
      <c r="H16" s="15">
        <f>H15+G16</f>
        <v>4183</v>
      </c>
      <c r="I16" s="74"/>
    </row>
    <row r="17" spans="1:9" s="1" customFormat="1" ht="20.25" customHeight="1">
      <c r="A17" s="66">
        <v>12</v>
      </c>
      <c r="B17" s="147" t="s">
        <v>26</v>
      </c>
      <c r="C17" s="75">
        <v>1</v>
      </c>
      <c r="D17" s="23" t="s">
        <v>11</v>
      </c>
      <c r="E17" s="24">
        <v>200</v>
      </c>
      <c r="F17" s="19"/>
      <c r="G17" s="26">
        <f t="shared" si="0"/>
        <v>-200</v>
      </c>
      <c r="H17" s="15">
        <f aca="true" t="shared" si="1" ref="H17:H30">H16+G17</f>
        <v>3983</v>
      </c>
      <c r="I17" s="74"/>
    </row>
    <row r="18" spans="1:9" s="1" customFormat="1" ht="20.25" customHeight="1">
      <c r="A18" s="66">
        <v>13</v>
      </c>
      <c r="B18" s="147" t="s">
        <v>27</v>
      </c>
      <c r="C18" s="75">
        <v>1</v>
      </c>
      <c r="D18" s="23" t="s">
        <v>11</v>
      </c>
      <c r="E18" s="24">
        <v>200</v>
      </c>
      <c r="F18" s="19"/>
      <c r="G18" s="26">
        <f t="shared" si="0"/>
        <v>-200</v>
      </c>
      <c r="H18" s="15">
        <f t="shared" si="1"/>
        <v>3783</v>
      </c>
      <c r="I18" s="74" t="s">
        <v>28</v>
      </c>
    </row>
    <row r="19" spans="1:9" s="1" customFormat="1" ht="20.25" customHeight="1">
      <c r="A19" s="66">
        <v>14</v>
      </c>
      <c r="B19" s="147" t="s">
        <v>29</v>
      </c>
      <c r="C19" s="75">
        <v>2</v>
      </c>
      <c r="D19" s="23" t="s">
        <v>11</v>
      </c>
      <c r="E19" s="24">
        <v>110</v>
      </c>
      <c r="F19" s="19"/>
      <c r="G19" s="26">
        <f t="shared" si="0"/>
        <v>-220</v>
      </c>
      <c r="H19" s="15">
        <f t="shared" si="1"/>
        <v>3563</v>
      </c>
      <c r="I19" s="74"/>
    </row>
    <row r="20" spans="1:9" s="1" customFormat="1" ht="20.25" customHeight="1">
      <c r="A20" s="66">
        <v>15</v>
      </c>
      <c r="B20" s="147" t="s">
        <v>30</v>
      </c>
      <c r="C20" s="75">
        <v>1</v>
      </c>
      <c r="D20" s="23" t="s">
        <v>11</v>
      </c>
      <c r="E20" s="24">
        <v>100</v>
      </c>
      <c r="F20" s="19"/>
      <c r="G20" s="26">
        <f t="shared" si="0"/>
        <v>-100</v>
      </c>
      <c r="H20" s="15">
        <f t="shared" si="1"/>
        <v>3463</v>
      </c>
      <c r="I20" s="74" t="s">
        <v>31</v>
      </c>
    </row>
    <row r="21" spans="1:9" s="1" customFormat="1" ht="20.25" customHeight="1">
      <c r="A21" s="66">
        <v>16</v>
      </c>
      <c r="B21" s="147" t="s">
        <v>32</v>
      </c>
      <c r="C21" s="75">
        <v>1</v>
      </c>
      <c r="D21" s="23" t="s">
        <v>11</v>
      </c>
      <c r="E21" s="24">
        <v>1000</v>
      </c>
      <c r="F21" s="19"/>
      <c r="G21" s="26">
        <f t="shared" si="0"/>
        <v>-1000</v>
      </c>
      <c r="H21" s="15">
        <f t="shared" si="1"/>
        <v>2463</v>
      </c>
      <c r="I21" s="74" t="s">
        <v>33</v>
      </c>
    </row>
    <row r="22" spans="1:9" s="1" customFormat="1" ht="20.25" customHeight="1">
      <c r="A22" s="66">
        <v>17</v>
      </c>
      <c r="B22" s="147" t="s">
        <v>34</v>
      </c>
      <c r="C22" s="75">
        <v>1</v>
      </c>
      <c r="D22" s="23" t="s">
        <v>11</v>
      </c>
      <c r="E22" s="24">
        <v>200</v>
      </c>
      <c r="F22" s="19"/>
      <c r="G22" s="26">
        <f t="shared" si="0"/>
        <v>-200</v>
      </c>
      <c r="H22" s="15">
        <f t="shared" si="1"/>
        <v>2263</v>
      </c>
      <c r="I22" s="74" t="s">
        <v>35</v>
      </c>
    </row>
    <row r="23" spans="1:9" s="1" customFormat="1" ht="20.25" customHeight="1">
      <c r="A23" s="66">
        <v>18</v>
      </c>
      <c r="B23" s="147" t="s">
        <v>36</v>
      </c>
      <c r="C23" s="75">
        <v>1</v>
      </c>
      <c r="D23" s="23" t="s">
        <v>11</v>
      </c>
      <c r="E23" s="24">
        <v>150</v>
      </c>
      <c r="F23" s="19"/>
      <c r="G23" s="26">
        <f t="shared" si="0"/>
        <v>-150</v>
      </c>
      <c r="H23" s="15">
        <f t="shared" si="1"/>
        <v>2113</v>
      </c>
      <c r="I23" s="74" t="s">
        <v>35</v>
      </c>
    </row>
    <row r="24" spans="1:9" s="1" customFormat="1" ht="20.25" customHeight="1">
      <c r="A24" s="66">
        <v>19</v>
      </c>
      <c r="B24" s="147" t="s">
        <v>37</v>
      </c>
      <c r="C24" s="75">
        <v>1</v>
      </c>
      <c r="D24" s="23"/>
      <c r="E24" s="24">
        <v>30</v>
      </c>
      <c r="F24" s="19"/>
      <c r="G24" s="26">
        <f t="shared" si="0"/>
        <v>-30</v>
      </c>
      <c r="H24" s="15">
        <f t="shared" si="1"/>
        <v>2083</v>
      </c>
      <c r="I24" s="74"/>
    </row>
    <row r="25" spans="1:9" s="1" customFormat="1" ht="20.25" customHeight="1">
      <c r="A25" s="66">
        <v>20</v>
      </c>
      <c r="B25" s="147" t="s">
        <v>44</v>
      </c>
      <c r="C25" s="75">
        <v>3</v>
      </c>
      <c r="D25" s="23" t="s">
        <v>11</v>
      </c>
      <c r="E25" s="24">
        <v>10</v>
      </c>
      <c r="F25" s="19"/>
      <c r="G25" s="26">
        <f t="shared" si="0"/>
        <v>-30</v>
      </c>
      <c r="H25" s="15">
        <f t="shared" si="1"/>
        <v>2053</v>
      </c>
      <c r="I25" s="74"/>
    </row>
    <row r="26" spans="1:9" s="1" customFormat="1" ht="20.25" customHeight="1">
      <c r="A26" s="66">
        <v>21</v>
      </c>
      <c r="B26" s="147" t="s">
        <v>45</v>
      </c>
      <c r="C26" s="75">
        <v>1</v>
      </c>
      <c r="D26" s="23"/>
      <c r="E26" s="24">
        <v>20</v>
      </c>
      <c r="F26" s="19"/>
      <c r="G26" s="26">
        <f t="shared" si="0"/>
        <v>-20</v>
      </c>
      <c r="H26" s="15">
        <f t="shared" si="1"/>
        <v>2033</v>
      </c>
      <c r="I26" s="74"/>
    </row>
    <row r="27" spans="1:9" s="1" customFormat="1" ht="20.25" customHeight="1">
      <c r="A27" s="66">
        <v>22</v>
      </c>
      <c r="B27" s="147" t="s">
        <v>46</v>
      </c>
      <c r="C27" s="75">
        <v>1</v>
      </c>
      <c r="D27" s="23" t="s">
        <v>11</v>
      </c>
      <c r="E27" s="24">
        <v>1000</v>
      </c>
      <c r="F27" s="28"/>
      <c r="G27" s="26">
        <f t="shared" si="0"/>
        <v>-1000</v>
      </c>
      <c r="H27" s="15">
        <f t="shared" si="1"/>
        <v>1033</v>
      </c>
      <c r="I27" s="74"/>
    </row>
    <row r="28" spans="1:9" s="1" customFormat="1" ht="20.25" customHeight="1">
      <c r="A28" s="66">
        <v>23</v>
      </c>
      <c r="B28" s="147" t="s">
        <v>73</v>
      </c>
      <c r="C28" s="22">
        <v>12100</v>
      </c>
      <c r="D28" s="23" t="s">
        <v>11</v>
      </c>
      <c r="E28" s="24">
        <v>0.2</v>
      </c>
      <c r="F28" s="10"/>
      <c r="G28" s="26">
        <f t="shared" si="0"/>
        <v>-2420</v>
      </c>
      <c r="H28" s="15">
        <f t="shared" si="1"/>
        <v>-1387</v>
      </c>
      <c r="I28" s="74"/>
    </row>
    <row r="29" spans="1:9" s="1" customFormat="1" ht="20.25" customHeight="1">
      <c r="A29" s="66">
        <v>24</v>
      </c>
      <c r="B29" s="147" t="s">
        <v>74</v>
      </c>
      <c r="C29" s="22">
        <v>11000</v>
      </c>
      <c r="D29" s="23" t="s">
        <v>11</v>
      </c>
      <c r="E29" s="24">
        <v>0.045</v>
      </c>
      <c r="F29" s="10"/>
      <c r="G29" s="26">
        <f t="shared" si="0"/>
        <v>-495</v>
      </c>
      <c r="H29" s="15">
        <f t="shared" si="1"/>
        <v>-1882</v>
      </c>
      <c r="I29" s="74"/>
    </row>
    <row r="30" spans="1:9" s="1" customFormat="1" ht="20.25" customHeight="1">
      <c r="A30" s="66">
        <v>25</v>
      </c>
      <c r="B30" s="147" t="s">
        <v>75</v>
      </c>
      <c r="C30" s="22">
        <v>15</v>
      </c>
      <c r="D30" s="23" t="s">
        <v>11</v>
      </c>
      <c r="E30" s="24">
        <v>4</v>
      </c>
      <c r="F30" s="10"/>
      <c r="G30" s="26">
        <f t="shared" si="0"/>
        <v>-60</v>
      </c>
      <c r="H30" s="15">
        <f t="shared" si="1"/>
        <v>-1942</v>
      </c>
      <c r="I30" s="74"/>
    </row>
    <row r="31" spans="1:9" s="1" customFormat="1" ht="20.25" customHeight="1">
      <c r="A31" s="66">
        <v>26</v>
      </c>
      <c r="B31" s="147" t="s">
        <v>53</v>
      </c>
      <c r="C31" s="22">
        <v>12100</v>
      </c>
      <c r="D31" s="23" t="s">
        <v>11</v>
      </c>
      <c r="E31" s="24">
        <v>0.2</v>
      </c>
      <c r="F31" s="19">
        <f>C31*E31</f>
        <v>2420</v>
      </c>
      <c r="G31" s="26"/>
      <c r="H31" s="15">
        <f>H30+F31</f>
        <v>478</v>
      </c>
      <c r="I31" s="74"/>
    </row>
    <row r="32" spans="1:9" s="1" customFormat="1" ht="20.25" customHeight="1">
      <c r="A32" s="66">
        <v>27</v>
      </c>
      <c r="B32" s="147" t="s">
        <v>54</v>
      </c>
      <c r="C32" s="22">
        <v>11000</v>
      </c>
      <c r="D32" s="23" t="s">
        <v>11</v>
      </c>
      <c r="E32" s="24">
        <v>0.045</v>
      </c>
      <c r="F32" s="19">
        <f>C32*E32</f>
        <v>495</v>
      </c>
      <c r="G32" s="26"/>
      <c r="H32" s="15">
        <f>H31+F32</f>
        <v>973</v>
      </c>
      <c r="I32" s="74"/>
    </row>
    <row r="33" spans="1:9" s="1" customFormat="1" ht="20.25" customHeight="1">
      <c r="A33" s="66">
        <v>28</v>
      </c>
      <c r="B33" s="147" t="s">
        <v>55</v>
      </c>
      <c r="C33" s="22">
        <v>15</v>
      </c>
      <c r="D33" s="23" t="s">
        <v>11</v>
      </c>
      <c r="E33" s="24">
        <v>4</v>
      </c>
      <c r="F33" s="19">
        <f>C33*E33</f>
        <v>60</v>
      </c>
      <c r="G33" s="26"/>
      <c r="H33" s="15">
        <f>H32+F33</f>
        <v>1033</v>
      </c>
      <c r="I33" s="74"/>
    </row>
    <row r="34" spans="1:9" s="1" customFormat="1" ht="20.25" customHeight="1">
      <c r="A34" s="66">
        <v>29</v>
      </c>
      <c r="B34" s="147" t="s">
        <v>76</v>
      </c>
      <c r="C34" s="76" t="s">
        <v>77</v>
      </c>
      <c r="D34" s="23"/>
      <c r="E34" s="24"/>
      <c r="F34" s="28"/>
      <c r="G34" s="26">
        <v>-200</v>
      </c>
      <c r="H34" s="15">
        <f>H33+G34</f>
        <v>833</v>
      </c>
      <c r="I34" s="74"/>
    </row>
    <row r="35" spans="1:9" s="1" customFormat="1" ht="20.25" customHeight="1">
      <c r="A35" s="66">
        <v>30</v>
      </c>
      <c r="B35" s="147" t="s">
        <v>92</v>
      </c>
      <c r="C35" s="76">
        <v>1</v>
      </c>
      <c r="D35" s="23"/>
      <c r="E35" s="24">
        <v>200</v>
      </c>
      <c r="F35" s="28"/>
      <c r="G35" s="26">
        <v>-200</v>
      </c>
      <c r="H35" s="15">
        <f>H34+G35</f>
        <v>633</v>
      </c>
      <c r="I35" s="74"/>
    </row>
    <row r="36" spans="1:9" s="1" customFormat="1" ht="9" customHeight="1">
      <c r="A36" s="77"/>
      <c r="B36" s="8"/>
      <c r="C36" s="73"/>
      <c r="D36" s="17"/>
      <c r="E36" s="18"/>
      <c r="F36" s="28"/>
      <c r="G36" s="26"/>
      <c r="H36" s="15"/>
      <c r="I36" s="74"/>
    </row>
    <row r="37" spans="1:9" s="86" customFormat="1" ht="25.5" customHeight="1">
      <c r="A37" s="78"/>
      <c r="B37" s="79" t="s">
        <v>47</v>
      </c>
      <c r="C37" s="80"/>
      <c r="D37" s="81"/>
      <c r="E37" s="82"/>
      <c r="F37" s="83">
        <f>SUM(F4:F36)</f>
        <v>25565</v>
      </c>
      <c r="G37" s="83">
        <f>SUM(G4:G36)</f>
        <v>-24932</v>
      </c>
      <c r="H37" s="84">
        <f>F37+G37</f>
        <v>633</v>
      </c>
      <c r="I37" s="85" t="s">
        <v>48</v>
      </c>
    </row>
    <row r="39" spans="2:5" s="165" customFormat="1" ht="12.75">
      <c r="B39" s="165" t="s">
        <v>94</v>
      </c>
      <c r="C39" s="166"/>
      <c r="E39" s="167"/>
    </row>
    <row r="40" ht="12.75">
      <c r="H40" s="145"/>
    </row>
    <row r="41" ht="12.75">
      <c r="H41" s="61"/>
    </row>
    <row r="42" ht="12.75">
      <c r="H42" s="145"/>
    </row>
  </sheetData>
  <sheetProtection/>
  <mergeCells count="2">
    <mergeCell ref="A1:I1"/>
    <mergeCell ref="C2:E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89" r:id="rId3"/>
  <headerFooter alignWithMargins="0">
    <oddHeader>&amp;C&amp;A</oddHeader>
    <oddFooter>&amp;L&amp;F&amp;R&amp;P/&amp;N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Barbírik Alojz</dc:creator>
  <cp:keywords/>
  <dc:description/>
  <cp:lastModifiedBy>a</cp:lastModifiedBy>
  <cp:lastPrinted>2013-01-31T09:46:18Z</cp:lastPrinted>
  <dcterms:created xsi:type="dcterms:W3CDTF">2013-01-15T09:54:43Z</dcterms:created>
  <dcterms:modified xsi:type="dcterms:W3CDTF">2013-03-05T12:37:32Z</dcterms:modified>
  <cp:category/>
  <cp:version/>
  <cp:contentType/>
  <cp:contentStatus/>
</cp:coreProperties>
</file>